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5-Year Forecast" sheetId="1" r:id="rId1"/>
  </sheets>
  <externalReferences>
    <externalReference r:id="rId2"/>
  </externalReferences>
  <definedNames>
    <definedName name="__xl1" localSheetId="0">#REF!</definedName>
    <definedName name="__xl1">#REF!</definedName>
    <definedName name="__xl10" localSheetId="0">#REF!</definedName>
    <definedName name="__xl10">#REF!</definedName>
    <definedName name="__xl15" localSheetId="0">#REF!</definedName>
    <definedName name="__xl15">#REF!</definedName>
    <definedName name="__xl2">#REF!</definedName>
    <definedName name="__xl20">#REF!</definedName>
    <definedName name="__xl3">#REF!</definedName>
    <definedName name="__xl4">#REF!</definedName>
    <definedName name="__xl5">#REF!</definedName>
    <definedName name="__xl6">#REF!</definedName>
    <definedName name="__xl7">#REF!</definedName>
    <definedName name="__xl8">#REF!</definedName>
    <definedName name="__xl9">#REF!</definedName>
    <definedName name="_ahs1">#REF!</definedName>
    <definedName name="_ams1">#REF!</definedName>
    <definedName name="_p1" localSheetId="0">#REF!</definedName>
    <definedName name="_p1">#REF!</definedName>
    <definedName name="_P2" localSheetId="0">#REF!</definedName>
    <definedName name="_P2">#REF!</definedName>
    <definedName name="_sl1" localSheetId="0">#REF!</definedName>
    <definedName name="_sl1">#REF!</definedName>
    <definedName name="_xa1">#REF!</definedName>
    <definedName name="_xa10">#REF!</definedName>
    <definedName name="_xa15">#REF!</definedName>
    <definedName name="_xa2">#REF!</definedName>
    <definedName name="_xa20">#REF!</definedName>
    <definedName name="_xa3">#REF!</definedName>
    <definedName name="_xa4">#REF!</definedName>
    <definedName name="_xa5">#REF!</definedName>
    <definedName name="_xa6">#REF!</definedName>
    <definedName name="_xa7">#REF!</definedName>
    <definedName name="_xa8">#REF!</definedName>
    <definedName name="_xa9">#REF!</definedName>
    <definedName name="_xb1">#REF!</definedName>
    <definedName name="_xb10">#REF!</definedName>
    <definedName name="_xb15">#REF!</definedName>
    <definedName name="_xb2">#REF!</definedName>
    <definedName name="_xb20">#REF!</definedName>
    <definedName name="_xb3">#REF!</definedName>
    <definedName name="_xb4">#REF!</definedName>
    <definedName name="_xb5">#REF!</definedName>
    <definedName name="_xb6">#REF!</definedName>
    <definedName name="_xb7">#REF!</definedName>
    <definedName name="_xb8">#REF!</definedName>
    <definedName name="_xb9">#REF!</definedName>
    <definedName name="_xc1">#REF!</definedName>
    <definedName name="_xc10">#REF!</definedName>
    <definedName name="_xc15">#REF!</definedName>
    <definedName name="_xc2">#REF!</definedName>
    <definedName name="_xc20">#REF!</definedName>
    <definedName name="_xc3">#REF!</definedName>
    <definedName name="_xc4">#REF!</definedName>
    <definedName name="_xc5">#REF!</definedName>
    <definedName name="_xc6">#REF!</definedName>
    <definedName name="_xc7">#REF!</definedName>
    <definedName name="_xc8">#REF!</definedName>
    <definedName name="_xc9">#REF!</definedName>
    <definedName name="_xd1">#REF!</definedName>
    <definedName name="_xd10">#REF!</definedName>
    <definedName name="_xd15">#REF!</definedName>
    <definedName name="_xd2">#REF!</definedName>
    <definedName name="_xd20">#REF!</definedName>
    <definedName name="_xd3">#REF!</definedName>
    <definedName name="_xd4">#REF!</definedName>
    <definedName name="_xd5">#REF!</definedName>
    <definedName name="_xd6">#REF!</definedName>
    <definedName name="_xd7">#REF!</definedName>
    <definedName name="_xd8">#REF!</definedName>
    <definedName name="_xd9">#REF!</definedName>
    <definedName name="_xe1">#REF!</definedName>
    <definedName name="_xe10">#REF!</definedName>
    <definedName name="_xe15">#REF!</definedName>
    <definedName name="_xe2">#REF!</definedName>
    <definedName name="_xe20">#REF!</definedName>
    <definedName name="_xe3">#REF!</definedName>
    <definedName name="_xe4">#REF!</definedName>
    <definedName name="_xe5">#REF!</definedName>
    <definedName name="_xe6">#REF!</definedName>
    <definedName name="_xe7">#REF!</definedName>
    <definedName name="_xe8">#REF!</definedName>
    <definedName name="_xe9">#REF!</definedName>
    <definedName name="_xf1">#REF!</definedName>
    <definedName name="_xf10">#REF!</definedName>
    <definedName name="_xf15">#REF!</definedName>
    <definedName name="_xf2">#REF!</definedName>
    <definedName name="_xf20">#REF!</definedName>
    <definedName name="_xf3">#REF!</definedName>
    <definedName name="_xf4">#REF!</definedName>
    <definedName name="_xf5">#REF!</definedName>
    <definedName name="_xf6">#REF!</definedName>
    <definedName name="_xf7">#REF!</definedName>
    <definedName name="_xf8">#REF!</definedName>
    <definedName name="_xf9">#REF!</definedName>
    <definedName name="_xg1">#REF!</definedName>
    <definedName name="_xg10">#REF!</definedName>
    <definedName name="_xg15">#REF!</definedName>
    <definedName name="_xg2">#REF!</definedName>
    <definedName name="_xg20">#REF!</definedName>
    <definedName name="_xg3">#REF!</definedName>
    <definedName name="_xg4">#REF!</definedName>
    <definedName name="_xg5">#REF!</definedName>
    <definedName name="_xg6">#REF!</definedName>
    <definedName name="_xg7">#REF!</definedName>
    <definedName name="_xg8">#REF!</definedName>
    <definedName name="_xg9">#REF!</definedName>
    <definedName name="_xh1">#REF!</definedName>
    <definedName name="_xh10">#REF!</definedName>
    <definedName name="_xh15">#REF!</definedName>
    <definedName name="_xh2">#REF!</definedName>
    <definedName name="_xh20">#REF!</definedName>
    <definedName name="_xh3">#REF!</definedName>
    <definedName name="_xh4">#REF!</definedName>
    <definedName name="_xh5">#REF!</definedName>
    <definedName name="_xh6">#REF!</definedName>
    <definedName name="_xh7">#REF!</definedName>
    <definedName name="_xh8">#REF!</definedName>
    <definedName name="_xh9">#REF!</definedName>
    <definedName name="_xi1">#REF!</definedName>
    <definedName name="_xi10">#REF!</definedName>
    <definedName name="_xi15">#REF!</definedName>
    <definedName name="_xi2">#REF!</definedName>
    <definedName name="_xi20">#REF!</definedName>
    <definedName name="_xi3">#REF!</definedName>
    <definedName name="_xi4">#REF!</definedName>
    <definedName name="_xi5">#REF!</definedName>
    <definedName name="_xi6">#REF!</definedName>
    <definedName name="_xi7">#REF!</definedName>
    <definedName name="_xi8">#REF!</definedName>
    <definedName name="_xi9">#REF!</definedName>
    <definedName name="_xj1">#REF!</definedName>
    <definedName name="_xj10">#REF!</definedName>
    <definedName name="_xj15">#REF!</definedName>
    <definedName name="_xj2">#REF!</definedName>
    <definedName name="_xj20">#REF!</definedName>
    <definedName name="_xj3">#REF!</definedName>
    <definedName name="_xj4">#REF!</definedName>
    <definedName name="_xj5">#REF!</definedName>
    <definedName name="_xj6">#REF!</definedName>
    <definedName name="_xj7">#REF!</definedName>
    <definedName name="_xj8">#REF!</definedName>
    <definedName name="_xj9">#REF!</definedName>
    <definedName name="_xk1">#REF!</definedName>
    <definedName name="_xk10">#REF!</definedName>
    <definedName name="_xk15">#REF!</definedName>
    <definedName name="_xk2">#REF!</definedName>
    <definedName name="_xk20">#REF!</definedName>
    <definedName name="_xk3">#REF!</definedName>
    <definedName name="_xk4">#REF!</definedName>
    <definedName name="_xk5">#REF!</definedName>
    <definedName name="_xk6">#REF!</definedName>
    <definedName name="_xk7">#REF!</definedName>
    <definedName name="_xk8">#REF!</definedName>
    <definedName name="_xk9">#REF!</definedName>
    <definedName name="_xm1">#REF!</definedName>
    <definedName name="_xm10">#REF!</definedName>
    <definedName name="_xm15">#REF!</definedName>
    <definedName name="_xm2">#REF!</definedName>
    <definedName name="_xm20">#REF!</definedName>
    <definedName name="_xm3">#REF!</definedName>
    <definedName name="_xm4">#REF!</definedName>
    <definedName name="_xm5">#REF!</definedName>
    <definedName name="_xm6">#REF!</definedName>
    <definedName name="_xm7">#REF!</definedName>
    <definedName name="_xm8">#REF!</definedName>
    <definedName name="_xm9">#REF!</definedName>
    <definedName name="_xn1">#REF!</definedName>
    <definedName name="_xn10">#REF!</definedName>
    <definedName name="_xn15">#REF!</definedName>
    <definedName name="_xn2">#REF!</definedName>
    <definedName name="_xn20">#REF!</definedName>
    <definedName name="_xn3">#REF!</definedName>
    <definedName name="_xn4">#REF!</definedName>
    <definedName name="_xn5">#REF!</definedName>
    <definedName name="_xn6">#REF!</definedName>
    <definedName name="_xn7">#REF!</definedName>
    <definedName name="_xn8">#REF!</definedName>
    <definedName name="_xn9">#REF!</definedName>
    <definedName name="_xo1">#REF!</definedName>
    <definedName name="_xo10">#REF!</definedName>
    <definedName name="_xo15">#REF!</definedName>
    <definedName name="_xo2">#REF!</definedName>
    <definedName name="_xo20">#REF!</definedName>
    <definedName name="_xo3">#REF!</definedName>
    <definedName name="_xo4">#REF!</definedName>
    <definedName name="_xo5">#REF!</definedName>
    <definedName name="_xo6">#REF!</definedName>
    <definedName name="_xo7">#REF!</definedName>
    <definedName name="_xo8">#REF!</definedName>
    <definedName name="_xo9">#REF!</definedName>
    <definedName name="_xp1">#REF!</definedName>
    <definedName name="_xp10">#REF!</definedName>
    <definedName name="_xp15">#REF!</definedName>
    <definedName name="_xp2">#REF!</definedName>
    <definedName name="_xp20">#REF!</definedName>
    <definedName name="_xp3">#REF!</definedName>
    <definedName name="_xp4">#REF!</definedName>
    <definedName name="_xp5">#REF!</definedName>
    <definedName name="_xp6">#REF!</definedName>
    <definedName name="_xp7">#REF!</definedName>
    <definedName name="_xp8">#REF!</definedName>
    <definedName name="_xp9">#REF!</definedName>
    <definedName name="_xq1">#REF!</definedName>
    <definedName name="_xq10">#REF!</definedName>
    <definedName name="_xq15">#REF!</definedName>
    <definedName name="_xq2">#REF!</definedName>
    <definedName name="_xq20">#REF!</definedName>
    <definedName name="_xq3">#REF!</definedName>
    <definedName name="_xq4">#REF!</definedName>
    <definedName name="_xq5">#REF!</definedName>
    <definedName name="_xq6">#REF!</definedName>
    <definedName name="_xq7">#REF!</definedName>
    <definedName name="_xq8">#REF!</definedName>
    <definedName name="_xq9">#REF!</definedName>
    <definedName name="_xr1">#REF!</definedName>
    <definedName name="_xr10">#REF!</definedName>
    <definedName name="_xr15">#REF!</definedName>
    <definedName name="_xr2">#REF!</definedName>
    <definedName name="_xr20">#REF!</definedName>
    <definedName name="_xr3">#REF!</definedName>
    <definedName name="_xr4">#REF!</definedName>
    <definedName name="_xr5">#REF!</definedName>
    <definedName name="_xr6">#REF!</definedName>
    <definedName name="_xr7">#REF!</definedName>
    <definedName name="_xr8">#REF!</definedName>
    <definedName name="_xr9">#REF!</definedName>
    <definedName name="aes.11">#REF!</definedName>
    <definedName name="aes.13">#REF!</definedName>
    <definedName name="aes.14">#REF!</definedName>
    <definedName name="ajr.1">#REF!</definedName>
    <definedName name="ajra.1">#REF!</definedName>
    <definedName name="ams.11">#REF!</definedName>
    <definedName name="ams.13">#REF!</definedName>
    <definedName name="ams.14">#REF!</definedName>
    <definedName name="b2.17">#REF!</definedName>
    <definedName name="b2.18">#REF!</definedName>
    <definedName name="bs.1">#REF!</definedName>
    <definedName name="bs.10">#REF!</definedName>
    <definedName name="bs.11">#REF!</definedName>
    <definedName name="bs.12">#REF!</definedName>
    <definedName name="bs.13">#REF!</definedName>
    <definedName name="bs.14">#REF!</definedName>
    <definedName name="bs.15">#REF!</definedName>
    <definedName name="bs.16">#REF!</definedName>
    <definedName name="bs.17">#REF!</definedName>
    <definedName name="bs.18">#REF!</definedName>
    <definedName name="bs.19">#REF!</definedName>
    <definedName name="bs.2">#REF!</definedName>
    <definedName name="bs.20">#REF!</definedName>
    <definedName name="bs.21">#REF!</definedName>
    <definedName name="bs.22">#REF!</definedName>
    <definedName name="bs.23">#REF!</definedName>
    <definedName name="bs.24">#REF!</definedName>
    <definedName name="bs.25">#REF!</definedName>
    <definedName name="bs.3">#REF!</definedName>
    <definedName name="bs.4">#REF!</definedName>
    <definedName name="bs.5">#REF!</definedName>
    <definedName name="bs.6">#REF!</definedName>
    <definedName name="bs.7">#REF!</definedName>
    <definedName name="bs.8">#REF!</definedName>
    <definedName name="bs.9">#REF!</definedName>
    <definedName name="bs30.1">#REF!</definedName>
    <definedName name="bs30.10">#REF!</definedName>
    <definedName name="bs30.11">#REF!</definedName>
    <definedName name="bs30.12">#REF!</definedName>
    <definedName name="bs30.13">#REF!</definedName>
    <definedName name="bs30.14">#REF!</definedName>
    <definedName name="bs30.15">#REF!</definedName>
    <definedName name="bs30.16">#REF!</definedName>
    <definedName name="bs30.17">#REF!</definedName>
    <definedName name="bs30.18">#REF!</definedName>
    <definedName name="bs30.19">#REF!</definedName>
    <definedName name="bs30.2">#REF!</definedName>
    <definedName name="bs30.20">#REF!</definedName>
    <definedName name="bs30.21">#REF!</definedName>
    <definedName name="bs30.22">#REF!</definedName>
    <definedName name="bs30.23">#REF!</definedName>
    <definedName name="bs30.24">#REF!</definedName>
    <definedName name="bs30.25">#REF!</definedName>
    <definedName name="bs30.3">#REF!</definedName>
    <definedName name="bs30.4">#REF!</definedName>
    <definedName name="bs30.5">#REF!</definedName>
    <definedName name="bs30.6">#REF!</definedName>
    <definedName name="bs30.7">#REF!</definedName>
    <definedName name="bs30.8">#REF!</definedName>
    <definedName name="bs30.9">#REF!</definedName>
    <definedName name="bs55.1">#REF!</definedName>
    <definedName name="bs55.10">#REF!</definedName>
    <definedName name="bs55.11">#REF!</definedName>
    <definedName name="bs55.12">#REF!</definedName>
    <definedName name="bs55.13">#REF!</definedName>
    <definedName name="bs55.14">#REF!</definedName>
    <definedName name="bs55.15">#REF!</definedName>
    <definedName name="bs55.16">#REF!</definedName>
    <definedName name="bs55.17">#REF!</definedName>
    <definedName name="bs55.18">#REF!</definedName>
    <definedName name="bs55.19">#REF!</definedName>
    <definedName name="bs55.2">#REF!</definedName>
    <definedName name="bs55.20">#REF!</definedName>
    <definedName name="bs55.21">#REF!</definedName>
    <definedName name="bs55.22">#REF!</definedName>
    <definedName name="bs55.23">#REF!</definedName>
    <definedName name="bs55.24">#REF!</definedName>
    <definedName name="bs55.25">#REF!</definedName>
    <definedName name="bs55.3">#REF!</definedName>
    <definedName name="bs55.4">#REF!</definedName>
    <definedName name="bs55.5">#REF!</definedName>
    <definedName name="bs55.6">#REF!</definedName>
    <definedName name="bs55.7">#REF!</definedName>
    <definedName name="bs55.8">#REF!</definedName>
    <definedName name="bs55.9">#REF!</definedName>
    <definedName name="Levy" localSheetId="0">#REF!</definedName>
    <definedName name="Levy">#REF!</definedName>
    <definedName name="ms.1" localSheetId="0">#REF!</definedName>
    <definedName name="ms.1">#REF!</definedName>
    <definedName name="ms.10" localSheetId="0">#REF!</definedName>
    <definedName name="ms.10">#REF!</definedName>
    <definedName name="ms.11">#REF!</definedName>
    <definedName name="ms.12">#REF!</definedName>
    <definedName name="ms.13">#REF!</definedName>
    <definedName name="ms.14">#REF!</definedName>
    <definedName name="ms.15">#REF!</definedName>
    <definedName name="ms.16">#REF!</definedName>
    <definedName name="ms.17">#REF!</definedName>
    <definedName name="ms.18">#REF!</definedName>
    <definedName name="ms.19">#REF!</definedName>
    <definedName name="ms.2">#REF!</definedName>
    <definedName name="ms.20">#REF!</definedName>
    <definedName name="ms.21">#REF!</definedName>
    <definedName name="ms.22">#REF!</definedName>
    <definedName name="ms.23">#REF!</definedName>
    <definedName name="ms.24">#REF!</definedName>
    <definedName name="ms.25">#REF!</definedName>
    <definedName name="ms.3">#REF!</definedName>
    <definedName name="ms.4">#REF!</definedName>
    <definedName name="ms.5">#REF!</definedName>
    <definedName name="ms.6">#REF!</definedName>
    <definedName name="ms.7">#REF!</definedName>
    <definedName name="ms.8">#REF!</definedName>
    <definedName name="ms.9">#REF!</definedName>
    <definedName name="ms45.1">#REF!</definedName>
    <definedName name="ms45.10">#REF!</definedName>
    <definedName name="ms45.11">#REF!</definedName>
    <definedName name="ms45.12">#REF!</definedName>
    <definedName name="ms45.13">#REF!</definedName>
    <definedName name="ms45.14">#REF!</definedName>
    <definedName name="ms45.15">#REF!</definedName>
    <definedName name="ms45.16">#REF!</definedName>
    <definedName name="ms45.17">#REF!</definedName>
    <definedName name="ms45.18">#REF!</definedName>
    <definedName name="ms45.19">#REF!</definedName>
    <definedName name="ms45.2">#REF!</definedName>
    <definedName name="ms45.20">#REF!</definedName>
    <definedName name="ms45.21">#REF!</definedName>
    <definedName name="ms45.22">#REF!</definedName>
    <definedName name="ms45.23">#REF!</definedName>
    <definedName name="ms45.24">#REF!</definedName>
    <definedName name="ms45.25">#REF!</definedName>
    <definedName name="ms45.3">#REF!</definedName>
    <definedName name="ms45.4">#REF!</definedName>
    <definedName name="ms45.5">#REF!</definedName>
    <definedName name="ms45.6">#REF!</definedName>
    <definedName name="ms45.7">#REF!</definedName>
    <definedName name="ms45.8">#REF!</definedName>
    <definedName name="ms45.9">#REF!</definedName>
    <definedName name="Percent">#REF!</definedName>
    <definedName name="_xlnm.Print_Area" localSheetId="0">'5-Year Forecast'!$A$1:$N$51</definedName>
    <definedName name="xd0" localSheetId="0">#REF!</definedName>
    <definedName name="xd0">#REF!</definedName>
    <definedName name="xe0" localSheetId="0">#REF!</definedName>
    <definedName name="xe0">#REF!</definedName>
    <definedName name="xf0" localSheetId="0">#REF!</definedName>
    <definedName name="xf0">#REF!</definedName>
    <definedName name="xg0">#REF!</definedName>
    <definedName name="xh0">#REF!</definedName>
    <definedName name="xi0">#REF!</definedName>
    <definedName name="xj0">#REF!</definedName>
    <definedName name="xk0">#REF!</definedName>
    <definedName name="xl0">#REF!</definedName>
    <definedName name="xm0">#REF!</definedName>
    <definedName name="xn0">#REF!</definedName>
    <definedName name="xo0">#REF!</definedName>
    <definedName name="xp0">#REF!</definedName>
    <definedName name="xq0">#REF!</definedName>
    <definedName name="xr0">#REF!</definedName>
    <definedName name="xr8\">#REF!</definedName>
    <definedName name="zaes.11">#REF!</definedName>
    <definedName name="zaes.13">#REF!</definedName>
    <definedName name="zaes.14">#REF!</definedName>
    <definedName name="zahs.11">#REF!</definedName>
    <definedName name="zahs.13">#REF!</definedName>
    <definedName name="zahs.14">#REF!</definedName>
    <definedName name="zdc.1">#REF!</definedName>
    <definedName name="zdc.10">#REF!</definedName>
    <definedName name="zdc.2">#REF!</definedName>
    <definedName name="zdc.3">#REF!</definedName>
    <definedName name="zdc.4">#REF!</definedName>
    <definedName name="zdc.5">#REF!</definedName>
    <definedName name="zdc.6">#REF!</definedName>
    <definedName name="zdc.7">#REF!</definedName>
    <definedName name="zdc.8">#REF!</definedName>
    <definedName name="zdc.9">#REF!</definedName>
    <definedName name="zes.1">#REF!</definedName>
    <definedName name="zes.10">#REF!</definedName>
    <definedName name="zes.11">#REF!</definedName>
    <definedName name="zes.12">#REF!</definedName>
    <definedName name="zes.13">#REF!</definedName>
    <definedName name="zes.14">#REF!</definedName>
    <definedName name="zes.15">#REF!</definedName>
    <definedName name="zes.2">#REF!</definedName>
    <definedName name="zes.3">#REF!</definedName>
    <definedName name="zes.4">#REF!</definedName>
    <definedName name="zes.5">#REF!</definedName>
    <definedName name="zes.6">#REF!</definedName>
    <definedName name="zes.7">#REF!</definedName>
    <definedName name="zes.8">#REF!</definedName>
    <definedName name="zes.9">#REF!</definedName>
    <definedName name="zes1">#REF!</definedName>
    <definedName name="zes10">#REF!</definedName>
    <definedName name="zes2">#REF!</definedName>
    <definedName name="zes3">#REF!</definedName>
    <definedName name="zes4">#REF!</definedName>
    <definedName name="zes5">#REF!</definedName>
    <definedName name="zes6">#REF!</definedName>
    <definedName name="zes7">#REF!</definedName>
    <definedName name="zes8">#REF!</definedName>
    <definedName name="zes9">#REF!</definedName>
    <definedName name="zhs.1">#REF!</definedName>
    <definedName name="zhs.10">#REF!</definedName>
    <definedName name="zhs.12">#REF!</definedName>
    <definedName name="zhs.13">#REF!</definedName>
    <definedName name="zhs.14">#REF!</definedName>
    <definedName name="zhs.15">#REF!</definedName>
    <definedName name="zhs.2">#REF!</definedName>
    <definedName name="zhs.3">#REF!</definedName>
    <definedName name="zhs.4">#REF!</definedName>
    <definedName name="zhs.5">#REF!</definedName>
    <definedName name="zhs.6">#REF!</definedName>
    <definedName name="zhs.7">#REF!</definedName>
    <definedName name="zhs.8">#REF!</definedName>
    <definedName name="zhs.9">#REF!</definedName>
    <definedName name="zhs1">#REF!</definedName>
    <definedName name="zhs11">#REF!</definedName>
    <definedName name="zhs2">#REF!</definedName>
    <definedName name="zhsa.1">#REF!</definedName>
    <definedName name="zhsa.10">#REF!</definedName>
    <definedName name="zhsa.12">#REF!</definedName>
    <definedName name="zhsa.15">#REF!</definedName>
    <definedName name="zhsa.2">#REF!</definedName>
    <definedName name="zhsa.3">#REF!</definedName>
    <definedName name="zhsa.4">#REF!</definedName>
    <definedName name="zhsa.5">#REF!</definedName>
    <definedName name="zhsa.6">#REF!</definedName>
    <definedName name="zhsa.7">#REF!</definedName>
    <definedName name="zhsa.8">#REF!</definedName>
    <definedName name="zhsa.9">#REF!</definedName>
    <definedName name="zj.1">#REF!</definedName>
    <definedName name="zj.10">#REF!</definedName>
    <definedName name="zj.11">#REF!</definedName>
    <definedName name="zj.12">#REF!</definedName>
    <definedName name="zj.13">#REF!</definedName>
    <definedName name="zj.14">#REF!</definedName>
    <definedName name="zj.15">#REF!</definedName>
    <definedName name="zj.2">#REF!</definedName>
    <definedName name="zj.3">#REF!</definedName>
    <definedName name="zj.4">#REF!</definedName>
    <definedName name="zj.5">#REF!</definedName>
    <definedName name="zj.6">#REF!</definedName>
    <definedName name="zj.7">#REF!</definedName>
    <definedName name="zj.8">#REF!</definedName>
    <definedName name="zj.9">#REF!</definedName>
    <definedName name="zja.1">#REF!</definedName>
    <definedName name="zja.10">#REF!</definedName>
    <definedName name="zja.12">#REF!</definedName>
    <definedName name="zja.15">#REF!</definedName>
    <definedName name="zja.2">#REF!</definedName>
    <definedName name="zja.3">#REF!</definedName>
    <definedName name="zja.4">#REF!</definedName>
    <definedName name="zja.5">#REF!</definedName>
    <definedName name="zja.6">#REF!</definedName>
    <definedName name="zja.7">#REF!</definedName>
    <definedName name="zja.8">#REF!</definedName>
    <definedName name="zja.9">#REF!</definedName>
    <definedName name="zjr.1">#REF!</definedName>
    <definedName name="zjra.1">#REF!</definedName>
    <definedName name="zjra.10">#REF!</definedName>
    <definedName name="zjra.11">#REF!</definedName>
    <definedName name="zjra.12">#REF!</definedName>
    <definedName name="zjra.13">#REF!</definedName>
    <definedName name="zjra.14">#REF!</definedName>
    <definedName name="zjra.15">#REF!</definedName>
    <definedName name="zjra.2">#REF!</definedName>
    <definedName name="zjra.3">#REF!</definedName>
    <definedName name="zjra.4">#REF!</definedName>
    <definedName name="zjra.5">#REF!</definedName>
    <definedName name="zjra.6">#REF!</definedName>
    <definedName name="zjra.7">#REF!</definedName>
    <definedName name="zjra.8">#REF!</definedName>
    <definedName name="zjra.9">#REF!</definedName>
    <definedName name="zms.1">#REF!</definedName>
    <definedName name="zms.10">#REF!</definedName>
    <definedName name="zms.11">#REF!</definedName>
    <definedName name="zms.12">#REF!</definedName>
    <definedName name="zms.13">#REF!</definedName>
    <definedName name="zms.14">#REF!</definedName>
    <definedName name="zms.15">#REF!</definedName>
    <definedName name="zms.2">#REF!</definedName>
    <definedName name="zms.3">#REF!</definedName>
    <definedName name="zms.4">#REF!</definedName>
    <definedName name="zms.5">#REF!</definedName>
    <definedName name="zms.6">#REF!</definedName>
    <definedName name="zms.7">#REF!</definedName>
    <definedName name="zms.8">#REF!</definedName>
    <definedName name="zms.9">#REF!</definedName>
    <definedName name="zms1">#REF!</definedName>
    <definedName name="zmsa.1">#REF!</definedName>
    <definedName name="zmsa.10">#REF!</definedName>
    <definedName name="zmsa.12">#REF!</definedName>
    <definedName name="zmsa.15">#REF!</definedName>
    <definedName name="zmsa.2">#REF!</definedName>
    <definedName name="zmsa.3">#REF!</definedName>
    <definedName name="zmsa.4">#REF!</definedName>
    <definedName name="zmsa.5">#REF!</definedName>
    <definedName name="zmsa.6">#REF!</definedName>
    <definedName name="zmsa.7">#REF!</definedName>
    <definedName name="zmsa.8">#REF!</definedName>
    <definedName name="zmsa.9">#REF!</definedName>
  </definedNames>
  <calcPr calcId="145621"/>
</workbook>
</file>

<file path=xl/calcChain.xml><?xml version="1.0" encoding="utf-8"?>
<calcChain xmlns="http://schemas.openxmlformats.org/spreadsheetml/2006/main">
  <c r="B115" i="1" l="1"/>
  <c r="F115" i="1" s="1"/>
  <c r="H115" i="1" s="1"/>
  <c r="J115" i="1" s="1"/>
  <c r="L115" i="1" s="1"/>
  <c r="N115" i="1" s="1"/>
  <c r="F98" i="1"/>
  <c r="F102" i="1" s="1"/>
  <c r="B98" i="1"/>
  <c r="H96" i="1"/>
  <c r="H98" i="1" s="1"/>
  <c r="F96" i="1"/>
  <c r="N50" i="1"/>
  <c r="L50" i="1"/>
  <c r="J50" i="1"/>
  <c r="H50" i="1"/>
  <c r="N49" i="1"/>
  <c r="L49" i="1"/>
  <c r="J49" i="1"/>
  <c r="H49" i="1"/>
  <c r="H40" i="1"/>
  <c r="F40" i="1"/>
  <c r="B40" i="1"/>
  <c r="B37" i="1"/>
  <c r="H32" i="1"/>
  <c r="F32" i="1"/>
  <c r="D32" i="1"/>
  <c r="D40" i="1" s="1"/>
  <c r="B32" i="1"/>
  <c r="L30" i="1"/>
  <c r="L29" i="1" s="1"/>
  <c r="J30" i="1"/>
  <c r="J28" i="1" s="1"/>
  <c r="N29" i="1"/>
  <c r="N28" i="1"/>
  <c r="N27" i="1" s="1"/>
  <c r="L28" i="1"/>
  <c r="L27" i="1" s="1"/>
  <c r="L26" i="1"/>
  <c r="N26" i="1" s="1"/>
  <c r="L24" i="1"/>
  <c r="N24" i="1" s="1"/>
  <c r="J24" i="1"/>
  <c r="J23" i="1"/>
  <c r="L23" i="1" s="1"/>
  <c r="N23" i="1" s="1"/>
  <c r="J21" i="1"/>
  <c r="F15" i="1"/>
  <c r="F35" i="1" s="1"/>
  <c r="F38" i="1" s="1"/>
  <c r="D15" i="1"/>
  <c r="D35" i="1" s="1"/>
  <c r="D38" i="1" s="1"/>
  <c r="D43" i="1" s="1"/>
  <c r="B15" i="1"/>
  <c r="B35" i="1" s="1"/>
  <c r="B38" i="1" s="1"/>
  <c r="B43" i="1" s="1"/>
  <c r="L14" i="1"/>
  <c r="N14" i="1" s="1"/>
  <c r="J14" i="1"/>
  <c r="J13" i="1"/>
  <c r="L13" i="1" s="1"/>
  <c r="N13" i="1" s="1"/>
  <c r="H12" i="1"/>
  <c r="H15" i="1" s="1"/>
  <c r="H35" i="1" s="1"/>
  <c r="F43" i="1" l="1"/>
  <c r="H37" i="1"/>
  <c r="H99" i="1"/>
  <c r="H102" i="1"/>
  <c r="H38" i="1"/>
  <c r="J12" i="1"/>
  <c r="J96" i="1"/>
  <c r="J29" i="1"/>
  <c r="J27" i="1" s="1"/>
  <c r="J32" i="1" s="1"/>
  <c r="F99" i="1"/>
  <c r="L21" i="1" l="1"/>
  <c r="L32" i="1" s="1"/>
  <c r="J40" i="1"/>
  <c r="J15" i="1"/>
  <c r="J35" i="1" s="1"/>
  <c r="J38" i="1" s="1"/>
  <c r="L12" i="1"/>
  <c r="H43" i="1"/>
  <c r="J37" i="1"/>
  <c r="J98" i="1"/>
  <c r="L96" i="1"/>
  <c r="J43" i="1" l="1"/>
  <c r="L37" i="1"/>
  <c r="N21" i="1"/>
  <c r="N32" i="1" s="1"/>
  <c r="N40" i="1" s="1"/>
  <c r="L40" i="1"/>
  <c r="N96" i="1"/>
  <c r="N98" i="1" s="1"/>
  <c r="L98" i="1"/>
  <c r="L15" i="1"/>
  <c r="L35" i="1" s="1"/>
  <c r="L38" i="1" s="1"/>
  <c r="N12" i="1"/>
  <c r="N15" i="1" s="1"/>
  <c r="N35" i="1" s="1"/>
  <c r="J102" i="1"/>
  <c r="J99" i="1"/>
  <c r="L43" i="1" l="1"/>
  <c r="N37" i="1"/>
  <c r="N38" i="1" s="1"/>
  <c r="N43" i="1" s="1"/>
  <c r="L102" i="1"/>
  <c r="L99" i="1"/>
  <c r="N102" i="1"/>
  <c r="N99" i="1"/>
</calcChain>
</file>

<file path=xl/sharedStrings.xml><?xml version="1.0" encoding="utf-8"?>
<sst xmlns="http://schemas.openxmlformats.org/spreadsheetml/2006/main" count="55" uniqueCount="54">
  <si>
    <t>Park City School District</t>
  </si>
  <si>
    <t>General Fund</t>
  </si>
  <si>
    <t>Budget Forecast Tool</t>
  </si>
  <si>
    <t>Year 0</t>
  </si>
  <si>
    <t>Year 1 Orig.</t>
  </si>
  <si>
    <t>Year 1 Fore.</t>
  </si>
  <si>
    <t>Year 2</t>
  </si>
  <si>
    <t>Year 3</t>
  </si>
  <si>
    <t>Year 4</t>
  </si>
  <si>
    <t>Year 5</t>
  </si>
  <si>
    <t>2012-2013</t>
  </si>
  <si>
    <t>2013-2014</t>
  </si>
  <si>
    <t>2014-2015</t>
  </si>
  <si>
    <t>2015-2016</t>
  </si>
  <si>
    <t>2016-2017</t>
  </si>
  <si>
    <t>2017-2018</t>
  </si>
  <si>
    <t>Revenues:</t>
  </si>
  <si>
    <t>Local Sources</t>
  </si>
  <si>
    <t>State Sources</t>
  </si>
  <si>
    <t>Federal Sources</t>
  </si>
  <si>
    <t>Total Revenues</t>
  </si>
  <si>
    <t xml:space="preserve">Property Tax Growth    </t>
  </si>
  <si>
    <t xml:space="preserve">Tax Increase                       </t>
  </si>
  <si>
    <t>Expenditures:</t>
  </si>
  <si>
    <t>Base Budget</t>
  </si>
  <si>
    <t>Base Adjustments</t>
  </si>
  <si>
    <t>Health Cost Increases</t>
  </si>
  <si>
    <t>Retirement Cost Increases</t>
  </si>
  <si>
    <t>Early Retiree Savings (Previous Program)</t>
  </si>
  <si>
    <t>Supply Cost Increase (Fuel, Utilities, etc.)</t>
  </si>
  <si>
    <t>Compensation Considerations</t>
  </si>
  <si>
    <t xml:space="preserve">      Administration Compensation Estimate</t>
  </si>
  <si>
    <t xml:space="preserve">      Classified Compensation Estimate</t>
  </si>
  <si>
    <t xml:space="preserve">      Licensed Compensation Estimate</t>
  </si>
  <si>
    <t>Additional Budget Considerations (enrolment growth, etc.)</t>
  </si>
  <si>
    <t>Total Expenditures</t>
  </si>
  <si>
    <r>
      <t xml:space="preserve">Excess </t>
    </r>
    <r>
      <rPr>
        <b/>
        <sz val="11"/>
        <color rgb="FFFF0000"/>
        <rFont val="Arial"/>
        <family val="2"/>
      </rPr>
      <t>(Deficiency)</t>
    </r>
    <r>
      <rPr>
        <b/>
        <sz val="11"/>
        <rFont val="Arial"/>
        <family val="2"/>
      </rPr>
      <t xml:space="preserve"> of Revenues Over Expenditures</t>
    </r>
  </si>
  <si>
    <t>Available Rainy Day Funds - Beginning of Year</t>
  </si>
  <si>
    <t>Rainy Day Funds - End of Year</t>
  </si>
  <si>
    <t>Recommended Level of Rainy Day Funds (2 Months Operating Expenses)</t>
  </si>
  <si>
    <r>
      <t xml:space="preserve">Excess </t>
    </r>
    <r>
      <rPr>
        <b/>
        <sz val="11"/>
        <color rgb="FFFF0000"/>
        <rFont val="Arial"/>
        <family val="2"/>
      </rPr>
      <t>(Deficiency)</t>
    </r>
    <r>
      <rPr>
        <b/>
        <sz val="11"/>
        <rFont val="Arial"/>
        <family val="2"/>
      </rPr>
      <t xml:space="preserve"> of Recommended Rainy Day Funds</t>
    </r>
  </si>
  <si>
    <t>May 2013 Projections</t>
  </si>
  <si>
    <t>Assumptions</t>
  </si>
  <si>
    <t>Tax revenues assume 1%  growth  over projection period</t>
  </si>
  <si>
    <t>Estimated Tax Increase Impacts:</t>
  </si>
  <si>
    <t>State revenues assume $500,000 increase per year tied to enrollment growth</t>
  </si>
  <si>
    <t>Retirement rate increase of 2 percentage points per annum</t>
  </si>
  <si>
    <t xml:space="preserve">    $500,000  Residential</t>
  </si>
  <si>
    <t>Health Insurance increase of 14% per annum with premium contribution</t>
  </si>
  <si>
    <t>$500,000 Secondary/Commercial</t>
  </si>
  <si>
    <t>Operations increase of 8% per annum</t>
  </si>
  <si>
    <t>PPACA eligible on Silver, employee only plan starting in Year 3</t>
  </si>
  <si>
    <t>Compensation</t>
  </si>
  <si>
    <t>revised 5/29/2014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</si>
</sst>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_);[Red]_(&quot;$&quot;* \(#,##0\);_(&quot;$&quot;* &quot;-&quot;??_);_(@_)"/>
    <numFmt numFmtId="168" formatCode="0.000000"/>
    <numFmt numFmtId="169" formatCode="00.00%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name val="System"/>
      <family val="2"/>
    </font>
    <font>
      <b/>
      <sz val="11"/>
      <color rgb="FF3F3F3F"/>
      <name val="Arial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BC18D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4D79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5">
    <xf numFmtId="0" fontId="0" fillId="0" borderId="0"/>
    <xf numFmtId="0" fontId="2" fillId="0" borderId="0"/>
    <xf numFmtId="164" fontId="19" fillId="0" borderId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6" borderId="4" applyNumberFormat="0" applyAlignment="0" applyProtection="0"/>
    <xf numFmtId="0" fontId="30" fillId="6" borderId="4" applyNumberFormat="0" applyAlignment="0" applyProtection="0"/>
    <xf numFmtId="0" fontId="13" fillId="7" borderId="7" applyNumberFormat="0" applyAlignment="0" applyProtection="0"/>
    <xf numFmtId="0" fontId="31" fillId="7" borderId="7" applyNumberFormat="0" applyAlignment="0" applyProtection="0"/>
    <xf numFmtId="38" fontId="32" fillId="0" borderId="0" applyFont="0" applyFill="0" applyBorder="0" applyAlignment="0" applyProtection="0"/>
    <xf numFmtId="41" fontId="33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6" fillId="2" borderId="0" applyNumberFormat="0" applyBorder="0" applyAlignment="0" applyProtection="0"/>
    <xf numFmtId="0" fontId="3" fillId="0" borderId="1" applyNumberFormat="0" applyFill="0" applyAlignment="0" applyProtection="0"/>
    <xf numFmtId="0" fontId="37" fillId="0" borderId="1" applyNumberFormat="0" applyFill="0" applyAlignment="0" applyProtection="0"/>
    <xf numFmtId="0" fontId="4" fillId="0" borderId="2" applyNumberFormat="0" applyFill="0" applyAlignment="0" applyProtection="0"/>
    <xf numFmtId="0" fontId="38" fillId="0" borderId="2" applyNumberFormat="0" applyFill="0" applyAlignment="0" applyProtection="0"/>
    <xf numFmtId="0" fontId="5" fillId="0" borderId="3" applyNumberFormat="0" applyFill="0" applyAlignment="0" applyProtection="0"/>
    <xf numFmtId="0" fontId="3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5" borderId="4" applyNumberFormat="0" applyAlignment="0" applyProtection="0"/>
    <xf numFmtId="0" fontId="40" fillId="5" borderId="4" applyNumberFormat="0" applyAlignment="0" applyProtection="0"/>
    <xf numFmtId="0" fontId="12" fillId="0" borderId="6" applyNumberFormat="0" applyFill="0" applyAlignment="0" applyProtection="0"/>
    <xf numFmtId="0" fontId="41" fillId="0" borderId="6" applyNumberFormat="0" applyFill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18" fillId="0" borderId="0"/>
    <xf numFmtId="0" fontId="18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24" fillId="0" borderId="0"/>
    <xf numFmtId="0" fontId="34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169" fontId="46" fillId="0" borderId="0" applyFill="0" applyProtection="0">
      <alignment horizontal="right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1"/>
    <xf numFmtId="0" fontId="1" fillId="0" borderId="0" xfId="1" applyFont="1"/>
    <xf numFmtId="164" fontId="20" fillId="0" borderId="0" xfId="2" applyFont="1" applyAlignment="1">
      <alignment horizontal="left"/>
    </xf>
    <xf numFmtId="165" fontId="18" fillId="0" borderId="0" xfId="3" applyNumberFormat="1" applyFont="1" applyAlignment="1">
      <alignment horizontal="left"/>
    </xf>
    <xf numFmtId="0" fontId="18" fillId="0" borderId="0" xfId="4" applyFont="1"/>
    <xf numFmtId="164" fontId="21" fillId="0" borderId="0" xfId="2" applyFont="1" applyAlignment="1">
      <alignment horizontal="left"/>
    </xf>
    <xf numFmtId="165" fontId="22" fillId="0" borderId="0" xfId="3" applyNumberFormat="1" applyFont="1" applyAlignment="1">
      <alignment horizontal="left"/>
    </xf>
    <xf numFmtId="0" fontId="22" fillId="0" borderId="0" xfId="4" applyFont="1"/>
    <xf numFmtId="164" fontId="21" fillId="0" borderId="10" xfId="2" quotePrefix="1" applyFont="1" applyBorder="1" applyAlignment="1">
      <alignment horizontal="left"/>
    </xf>
    <xf numFmtId="0" fontId="22" fillId="0" borderId="10" xfId="4" applyFont="1" applyBorder="1"/>
    <xf numFmtId="164" fontId="22" fillId="0" borderId="0" xfId="2" applyFont="1" applyProtection="1"/>
    <xf numFmtId="165" fontId="21" fillId="33" borderId="0" xfId="3" applyNumberFormat="1" applyFont="1" applyFill="1" applyAlignment="1">
      <alignment horizontal="center"/>
    </xf>
    <xf numFmtId="165" fontId="21" fillId="0" borderId="0" xfId="3" applyNumberFormat="1" applyFont="1" applyFill="1" applyAlignment="1">
      <alignment horizontal="center"/>
    </xf>
    <xf numFmtId="165" fontId="21" fillId="34" borderId="0" xfId="3" applyNumberFormat="1" applyFont="1" applyFill="1" applyAlignment="1">
      <alignment horizontal="center"/>
    </xf>
    <xf numFmtId="165" fontId="21" fillId="35" borderId="0" xfId="3" applyNumberFormat="1" applyFont="1" applyFill="1" applyAlignment="1">
      <alignment horizontal="center"/>
    </xf>
    <xf numFmtId="165" fontId="21" fillId="36" borderId="0" xfId="3" applyNumberFormat="1" applyFont="1" applyFill="1" applyAlignment="1">
      <alignment horizontal="center"/>
    </xf>
    <xf numFmtId="165" fontId="21" fillId="37" borderId="0" xfId="3" applyNumberFormat="1" applyFont="1" applyFill="1" applyAlignment="1">
      <alignment horizontal="center"/>
    </xf>
    <xf numFmtId="165" fontId="21" fillId="38" borderId="0" xfId="3" applyNumberFormat="1" applyFont="1" applyFill="1" applyAlignment="1">
      <alignment horizontal="center"/>
    </xf>
    <xf numFmtId="164" fontId="22" fillId="0" borderId="0" xfId="2" applyFont="1"/>
    <xf numFmtId="165" fontId="21" fillId="33" borderId="11" xfId="3" quotePrefix="1" applyNumberFormat="1" applyFont="1" applyFill="1" applyBorder="1" applyAlignment="1">
      <alignment horizontal="center"/>
    </xf>
    <xf numFmtId="165" fontId="21" fillId="0" borderId="0" xfId="3" quotePrefix="1" applyNumberFormat="1" applyFont="1" applyFill="1" applyBorder="1" applyAlignment="1">
      <alignment horizontal="center"/>
    </xf>
    <xf numFmtId="165" fontId="21" fillId="34" borderId="11" xfId="3" quotePrefix="1" applyNumberFormat="1" applyFont="1" applyFill="1" applyBorder="1" applyAlignment="1">
      <alignment horizontal="center"/>
    </xf>
    <xf numFmtId="165" fontId="21" fillId="35" borderId="11" xfId="3" quotePrefix="1" applyNumberFormat="1" applyFont="1" applyFill="1" applyBorder="1" applyAlignment="1">
      <alignment horizontal="center"/>
    </xf>
    <xf numFmtId="165" fontId="21" fillId="36" borderId="11" xfId="3" quotePrefix="1" applyNumberFormat="1" applyFont="1" applyFill="1" applyBorder="1" applyAlignment="1">
      <alignment horizontal="center"/>
    </xf>
    <xf numFmtId="165" fontId="21" fillId="37" borderId="11" xfId="3" quotePrefix="1" applyNumberFormat="1" applyFont="1" applyFill="1" applyBorder="1" applyAlignment="1">
      <alignment horizontal="center"/>
    </xf>
    <xf numFmtId="165" fontId="21" fillId="38" borderId="11" xfId="3" quotePrefix="1" applyNumberFormat="1" applyFont="1" applyFill="1" applyBorder="1" applyAlignment="1">
      <alignment horizontal="center"/>
    </xf>
    <xf numFmtId="164" fontId="23" fillId="0" borderId="0" xfId="2" applyFont="1" applyAlignment="1">
      <alignment horizontal="left"/>
    </xf>
    <xf numFmtId="165" fontId="22" fillId="33" borderId="0" xfId="3" applyNumberFormat="1" applyFont="1" applyFill="1"/>
    <xf numFmtId="165" fontId="22" fillId="0" borderId="0" xfId="3" applyNumberFormat="1" applyFont="1" applyFill="1"/>
    <xf numFmtId="165" fontId="22" fillId="34" borderId="0" xfId="3" applyNumberFormat="1" applyFont="1" applyFill="1"/>
    <xf numFmtId="165" fontId="22" fillId="35" borderId="0" xfId="3" applyNumberFormat="1" applyFont="1" applyFill="1"/>
    <xf numFmtId="165" fontId="22" fillId="36" borderId="0" xfId="3" applyNumberFormat="1" applyFont="1" applyFill="1"/>
    <xf numFmtId="165" fontId="22" fillId="37" borderId="0" xfId="3" applyNumberFormat="1" applyFont="1" applyFill="1"/>
    <xf numFmtId="165" fontId="22" fillId="38" borderId="0" xfId="3" applyNumberFormat="1" applyFont="1" applyFill="1"/>
    <xf numFmtId="0" fontId="22" fillId="0" borderId="0" xfId="2" applyNumberFormat="1" applyFont="1" applyAlignment="1">
      <alignment horizontal="left" indent="1"/>
    </xf>
    <xf numFmtId="166" fontId="22" fillId="33" borderId="0" xfId="5" applyNumberFormat="1" applyFont="1" applyFill="1"/>
    <xf numFmtId="166" fontId="22" fillId="0" borderId="0" xfId="5" applyNumberFormat="1" applyFont="1" applyFill="1"/>
    <xf numFmtId="166" fontId="22" fillId="34" borderId="0" xfId="5" applyNumberFormat="1" applyFont="1" applyFill="1"/>
    <xf numFmtId="166" fontId="22" fillId="35" borderId="0" xfId="5" applyNumberFormat="1" applyFont="1" applyFill="1"/>
    <xf numFmtId="166" fontId="22" fillId="36" borderId="0" xfId="5" applyNumberFormat="1" applyFont="1" applyFill="1"/>
    <xf numFmtId="166" fontId="22" fillId="37" borderId="0" xfId="5" applyNumberFormat="1" applyFont="1" applyFill="1"/>
    <xf numFmtId="166" fontId="22" fillId="38" borderId="0" xfId="5" applyNumberFormat="1" applyFont="1" applyFill="1"/>
    <xf numFmtId="165" fontId="22" fillId="34" borderId="0" xfId="3" applyNumberFormat="1" applyFont="1" applyFill="1" applyProtection="1"/>
    <xf numFmtId="165" fontId="22" fillId="35" borderId="0" xfId="3" applyNumberFormat="1" applyFont="1" applyFill="1" applyProtection="1"/>
    <xf numFmtId="0" fontId="23" fillId="0" borderId="0" xfId="2" applyNumberFormat="1" applyFont="1" applyAlignment="1">
      <alignment horizontal="right" indent="3"/>
    </xf>
    <xf numFmtId="166" fontId="23" fillId="33" borderId="12" xfId="5" applyNumberFormat="1" applyFont="1" applyFill="1" applyBorder="1"/>
    <xf numFmtId="166" fontId="23" fillId="0" borderId="0" xfId="5" applyNumberFormat="1" applyFont="1" applyFill="1" applyBorder="1"/>
    <xf numFmtId="166" fontId="23" fillId="34" borderId="12" xfId="5" applyNumberFormat="1" applyFont="1" applyFill="1" applyBorder="1"/>
    <xf numFmtId="166" fontId="23" fillId="35" borderId="12" xfId="5" applyNumberFormat="1" applyFont="1" applyFill="1" applyBorder="1"/>
    <xf numFmtId="166" fontId="23" fillId="36" borderId="12" xfId="5" applyNumberFormat="1" applyFont="1" applyFill="1" applyBorder="1"/>
    <xf numFmtId="166" fontId="23" fillId="37" borderId="12" xfId="5" applyNumberFormat="1" applyFont="1" applyFill="1" applyBorder="1" applyProtection="1"/>
    <xf numFmtId="166" fontId="23" fillId="38" borderId="12" xfId="5" applyNumberFormat="1" applyFont="1" applyFill="1" applyBorder="1"/>
    <xf numFmtId="166" fontId="23" fillId="34" borderId="11" xfId="5" applyNumberFormat="1" applyFont="1" applyFill="1" applyBorder="1"/>
    <xf numFmtId="166" fontId="23" fillId="35" borderId="11" xfId="5" applyNumberFormat="1" applyFont="1" applyFill="1" applyBorder="1"/>
    <xf numFmtId="166" fontId="23" fillId="36" borderId="11" xfId="5" applyNumberFormat="1" applyFont="1" applyFill="1" applyBorder="1"/>
    <xf numFmtId="166" fontId="23" fillId="37" borderId="11" xfId="5" applyNumberFormat="1" applyFont="1" applyFill="1" applyBorder="1" applyProtection="1"/>
    <xf numFmtId="166" fontId="23" fillId="38" borderId="11" xfId="5" applyNumberFormat="1" applyFont="1" applyFill="1" applyBorder="1"/>
    <xf numFmtId="166" fontId="23" fillId="33" borderId="11" xfId="5" applyNumberFormat="1" applyFont="1" applyFill="1" applyBorder="1"/>
    <xf numFmtId="0" fontId="24" fillId="0" borderId="0" xfId="2" applyNumberFormat="1" applyFont="1" applyFill="1" applyAlignment="1" applyProtection="1">
      <alignment horizontal="left" indent="1"/>
    </xf>
    <xf numFmtId="9" fontId="22" fillId="33" borderId="0" xfId="6" applyFont="1" applyFill="1"/>
    <xf numFmtId="9" fontId="22" fillId="0" borderId="0" xfId="6" applyFont="1" applyFill="1"/>
    <xf numFmtId="9" fontId="22" fillId="34" borderId="0" xfId="6" applyFont="1" applyFill="1"/>
    <xf numFmtId="9" fontId="22" fillId="0" borderId="0" xfId="6" applyFont="1" applyFill="1" applyProtection="1"/>
    <xf numFmtId="9" fontId="22" fillId="35" borderId="0" xfId="6" applyFont="1" applyFill="1"/>
    <xf numFmtId="9" fontId="22" fillId="36" borderId="0" xfId="6" applyFont="1" applyFill="1" applyProtection="1">
      <protection locked="0"/>
    </xf>
    <xf numFmtId="9" fontId="22" fillId="0" borderId="0" xfId="6" applyFont="1" applyFill="1" applyProtection="1">
      <protection locked="0"/>
    </xf>
    <xf numFmtId="9" fontId="22" fillId="37" borderId="0" xfId="6" applyFont="1" applyFill="1" applyProtection="1">
      <protection locked="0"/>
    </xf>
    <xf numFmtId="9" fontId="22" fillId="38" borderId="0" xfId="6" applyFont="1" applyFill="1" applyProtection="1">
      <protection locked="0"/>
    </xf>
    <xf numFmtId="9" fontId="22" fillId="33" borderId="0" xfId="6" applyFont="1" applyFill="1" applyProtection="1">
      <protection locked="0"/>
    </xf>
    <xf numFmtId="0" fontId="24" fillId="0" borderId="0" xfId="2" applyNumberFormat="1" applyFont="1" applyFill="1" applyAlignment="1">
      <alignment horizontal="left" indent="1"/>
    </xf>
    <xf numFmtId="0" fontId="22" fillId="0" borderId="0" xfId="4" applyFont="1" applyFill="1"/>
    <xf numFmtId="165" fontId="22" fillId="36" borderId="0" xfId="3" applyNumberFormat="1" applyFont="1" applyFill="1" applyProtection="1">
      <protection locked="0"/>
    </xf>
    <xf numFmtId="0" fontId="22" fillId="0" borderId="0" xfId="4" applyFont="1" applyFill="1" applyProtection="1">
      <protection locked="0"/>
    </xf>
    <xf numFmtId="165" fontId="22" fillId="37" borderId="0" xfId="3" applyNumberFormat="1" applyFont="1" applyFill="1" applyProtection="1">
      <protection locked="0"/>
    </xf>
    <xf numFmtId="165" fontId="22" fillId="38" borderId="0" xfId="3" applyNumberFormat="1" applyFont="1" applyFill="1" applyProtection="1">
      <protection locked="0"/>
    </xf>
    <xf numFmtId="165" fontId="22" fillId="33" borderId="0" xfId="3" applyNumberFormat="1" applyFont="1" applyFill="1" applyProtection="1">
      <protection locked="0"/>
    </xf>
    <xf numFmtId="165" fontId="22" fillId="0" borderId="0" xfId="2" applyNumberFormat="1" applyFont="1"/>
    <xf numFmtId="0" fontId="23" fillId="0" borderId="0" xfId="2" applyNumberFormat="1" applyFont="1" applyAlignment="1">
      <alignment horizontal="left"/>
    </xf>
    <xf numFmtId="0" fontId="24" fillId="0" borderId="0" xfId="2" applyNumberFormat="1" applyFont="1" applyAlignment="1">
      <alignment horizontal="left" indent="1"/>
    </xf>
    <xf numFmtId="166" fontId="22" fillId="33" borderId="0" xfId="3" applyNumberFormat="1" applyFont="1" applyFill="1"/>
    <xf numFmtId="166" fontId="22" fillId="0" borderId="0" xfId="3" applyNumberFormat="1" applyFont="1" applyFill="1"/>
    <xf numFmtId="166" fontId="22" fillId="34" borderId="0" xfId="3" applyNumberFormat="1" applyFont="1" applyFill="1"/>
    <xf numFmtId="166" fontId="22" fillId="35" borderId="0" xfId="3" applyNumberFormat="1" applyFont="1" applyFill="1"/>
    <xf numFmtId="166" fontId="22" fillId="36" borderId="0" xfId="3" applyNumberFormat="1" applyFont="1" applyFill="1"/>
    <xf numFmtId="166" fontId="22" fillId="37" borderId="0" xfId="3" applyNumberFormat="1" applyFont="1" applyFill="1"/>
    <xf numFmtId="166" fontId="22" fillId="38" borderId="0" xfId="3" applyNumberFormat="1" applyFont="1" applyFill="1"/>
    <xf numFmtId="0" fontId="24" fillId="0" borderId="0" xfId="2" applyNumberFormat="1" applyFont="1" applyFill="1" applyAlignment="1">
      <alignment horizontal="left" indent="2"/>
    </xf>
    <xf numFmtId="165" fontId="24" fillId="34" borderId="0" xfId="3" applyNumberFormat="1" applyFont="1" applyFill="1"/>
    <xf numFmtId="165" fontId="24" fillId="35" borderId="0" xfId="3" applyNumberFormat="1" applyFont="1" applyFill="1"/>
    <xf numFmtId="0" fontId="22" fillId="0" borderId="0" xfId="2" applyNumberFormat="1" applyFont="1" applyFill="1" applyAlignment="1">
      <alignment horizontal="left" indent="2"/>
    </xf>
    <xf numFmtId="0" fontId="24" fillId="0" borderId="0" xfId="2" quotePrefix="1" applyNumberFormat="1" applyFont="1" applyAlignment="1" applyProtection="1">
      <alignment horizontal="left"/>
    </xf>
    <xf numFmtId="165" fontId="24" fillId="0" borderId="0" xfId="7" applyNumberFormat="1" applyFont="1" applyFill="1"/>
    <xf numFmtId="9" fontId="18" fillId="0" borderId="0" xfId="6" applyFont="1"/>
    <xf numFmtId="0" fontId="24" fillId="0" borderId="0" xfId="2" quotePrefix="1" applyNumberFormat="1" applyFont="1" applyAlignment="1">
      <alignment horizontal="left" indent="1"/>
    </xf>
    <xf numFmtId="165" fontId="24" fillId="0" borderId="0" xfId="7" applyNumberFormat="1" applyFont="1" applyFill="1" applyProtection="1">
      <protection locked="0"/>
    </xf>
    <xf numFmtId="43" fontId="18" fillId="0" borderId="0" xfId="7" applyFont="1"/>
    <xf numFmtId="164" fontId="23" fillId="0" borderId="0" xfId="2" applyFont="1" applyAlignment="1">
      <alignment horizontal="right" indent="3"/>
    </xf>
    <xf numFmtId="166" fontId="23" fillId="33" borderId="12" xfId="3" applyNumberFormat="1" applyFont="1" applyFill="1" applyBorder="1"/>
    <xf numFmtId="166" fontId="23" fillId="0" borderId="0" xfId="3" applyNumberFormat="1" applyFont="1" applyFill="1" applyBorder="1"/>
    <xf numFmtId="166" fontId="23" fillId="34" borderId="12" xfId="3" applyNumberFormat="1" applyFont="1" applyFill="1" applyBorder="1"/>
    <xf numFmtId="166" fontId="23" fillId="35" borderId="12" xfId="3" applyNumberFormat="1" applyFont="1" applyFill="1" applyBorder="1"/>
    <xf numFmtId="166" fontId="23" fillId="36" borderId="12" xfId="3" applyNumberFormat="1" applyFont="1" applyFill="1" applyBorder="1"/>
    <xf numFmtId="166" fontId="23" fillId="37" borderId="12" xfId="3" applyNumberFormat="1" applyFont="1" applyFill="1" applyBorder="1"/>
    <xf numFmtId="166" fontId="23" fillId="38" borderId="12" xfId="3" applyNumberFormat="1" applyFont="1" applyFill="1" applyBorder="1"/>
    <xf numFmtId="167" fontId="23" fillId="33" borderId="0" xfId="5" applyNumberFormat="1" applyFont="1" applyFill="1" applyBorder="1"/>
    <xf numFmtId="167" fontId="23" fillId="0" borderId="0" xfId="5" applyNumberFormat="1" applyFont="1" applyFill="1" applyBorder="1"/>
    <xf numFmtId="167" fontId="23" fillId="34" borderId="0" xfId="5" applyNumberFormat="1" applyFont="1" applyFill="1" applyBorder="1"/>
    <xf numFmtId="167" fontId="23" fillId="39" borderId="0" xfId="5" applyNumberFormat="1" applyFont="1" applyFill="1" applyBorder="1"/>
    <xf numFmtId="167" fontId="23" fillId="40" borderId="0" xfId="5" applyNumberFormat="1" applyFont="1" applyFill="1" applyBorder="1"/>
    <xf numFmtId="167" fontId="23" fillId="41" borderId="0" xfId="5" applyNumberFormat="1" applyFont="1" applyFill="1" applyBorder="1"/>
    <xf numFmtId="167" fontId="23" fillId="42" borderId="0" xfId="5" applyNumberFormat="1" applyFont="1" applyFill="1" applyBorder="1"/>
    <xf numFmtId="164" fontId="23" fillId="0" borderId="0" xfId="2" applyFont="1" applyAlignment="1">
      <alignment horizontal="left" indent="1"/>
    </xf>
    <xf numFmtId="165" fontId="24" fillId="33" borderId="11" xfId="3" applyNumberFormat="1" applyFont="1" applyFill="1" applyBorder="1"/>
    <xf numFmtId="165" fontId="24" fillId="0" borderId="0" xfId="3" applyNumberFormat="1" applyFont="1" applyFill="1" applyBorder="1"/>
    <xf numFmtId="165" fontId="24" fillId="34" borderId="11" xfId="3" applyNumberFormat="1" applyFont="1" applyFill="1" applyBorder="1"/>
    <xf numFmtId="165" fontId="24" fillId="35" borderId="11" xfId="3" applyNumberFormat="1" applyFont="1" applyFill="1" applyBorder="1"/>
    <xf numFmtId="165" fontId="24" fillId="36" borderId="11" xfId="3" applyNumberFormat="1" applyFont="1" applyFill="1" applyBorder="1"/>
    <xf numFmtId="165" fontId="24" fillId="37" borderId="11" xfId="3" applyNumberFormat="1" applyFont="1" applyFill="1" applyBorder="1"/>
    <xf numFmtId="165" fontId="24" fillId="38" borderId="11" xfId="3" applyNumberFormat="1" applyFont="1" applyFill="1" applyBorder="1"/>
    <xf numFmtId="166" fontId="22" fillId="33" borderId="13" xfId="5" applyNumberFormat="1" applyFont="1" applyFill="1" applyBorder="1"/>
    <xf numFmtId="166" fontId="22" fillId="0" borderId="0" xfId="5" applyNumberFormat="1" applyFont="1" applyFill="1" applyBorder="1"/>
    <xf numFmtId="166" fontId="22" fillId="34" borderId="13" xfId="5" applyNumberFormat="1" applyFont="1" applyFill="1" applyBorder="1"/>
    <xf numFmtId="166" fontId="22" fillId="35" borderId="13" xfId="5" applyNumberFormat="1" applyFont="1" applyFill="1" applyBorder="1"/>
    <xf numFmtId="166" fontId="22" fillId="36" borderId="13" xfId="5" applyNumberFormat="1" applyFont="1" applyFill="1" applyBorder="1"/>
    <xf numFmtId="166" fontId="22" fillId="37" borderId="13" xfId="5" applyNumberFormat="1" applyFont="1" applyFill="1" applyBorder="1"/>
    <xf numFmtId="166" fontId="22" fillId="38" borderId="13" xfId="5" applyNumberFormat="1" applyFont="1" applyFill="1" applyBorder="1"/>
    <xf numFmtId="166" fontId="22" fillId="33" borderId="0" xfId="5" applyNumberFormat="1" applyFont="1" applyFill="1" applyBorder="1"/>
    <xf numFmtId="166" fontId="22" fillId="34" borderId="0" xfId="5" applyNumberFormat="1" applyFont="1" applyFill="1" applyBorder="1"/>
    <xf numFmtId="166" fontId="22" fillId="35" borderId="0" xfId="5" applyNumberFormat="1" applyFont="1" applyFill="1" applyBorder="1"/>
    <xf numFmtId="166" fontId="22" fillId="36" borderId="0" xfId="5" applyNumberFormat="1" applyFont="1" applyFill="1" applyBorder="1"/>
    <xf numFmtId="166" fontId="22" fillId="37" borderId="0" xfId="5" applyNumberFormat="1" applyFont="1" applyFill="1" applyBorder="1"/>
    <xf numFmtId="166" fontId="22" fillId="38" borderId="0" xfId="5" applyNumberFormat="1" applyFont="1" applyFill="1" applyBorder="1"/>
    <xf numFmtId="165" fontId="22" fillId="40" borderId="0" xfId="3" applyNumberFormat="1" applyFont="1" applyFill="1"/>
    <xf numFmtId="0" fontId="22" fillId="0" borderId="0" xfId="4" applyFont="1" applyAlignment="1">
      <alignment horizontal="right"/>
    </xf>
    <xf numFmtId="166" fontId="22" fillId="40" borderId="0" xfId="3" applyNumberFormat="1" applyFont="1" applyFill="1"/>
    <xf numFmtId="0" fontId="24" fillId="0" borderId="0" xfId="1" applyFont="1" applyAlignment="1">
      <alignment horizontal="right"/>
    </xf>
    <xf numFmtId="0" fontId="24" fillId="0" borderId="0" xfId="1" applyFont="1"/>
    <xf numFmtId="165" fontId="24" fillId="0" borderId="0" xfId="3" applyNumberFormat="1" applyFont="1"/>
    <xf numFmtId="0" fontId="23" fillId="0" borderId="11" xfId="4" applyFont="1" applyBorder="1"/>
    <xf numFmtId="0" fontId="22" fillId="0" borderId="11" xfId="4" applyFont="1" applyBorder="1"/>
    <xf numFmtId="0" fontId="22" fillId="0" borderId="14" xfId="4" applyFont="1" applyBorder="1"/>
    <xf numFmtId="0" fontId="26" fillId="0" borderId="15" xfId="4" applyFont="1" applyBorder="1" applyAlignment="1">
      <alignment horizontal="right"/>
    </xf>
    <xf numFmtId="0" fontId="22" fillId="0" borderId="16" xfId="4" applyFont="1" applyBorder="1"/>
    <xf numFmtId="0" fontId="0" fillId="0" borderId="16" xfId="0" applyBorder="1"/>
    <xf numFmtId="0" fontId="24" fillId="0" borderId="0" xfId="1" applyFont="1" applyAlignment="1">
      <alignment horizontal="right"/>
    </xf>
    <xf numFmtId="43" fontId="22" fillId="0" borderId="0" xfId="4" applyNumberFormat="1" applyFont="1"/>
    <xf numFmtId="43" fontId="22" fillId="0" borderId="16" xfId="4" applyNumberFormat="1" applyFont="1" applyBorder="1"/>
    <xf numFmtId="0" fontId="22" fillId="0" borderId="0" xfId="4" applyFont="1" applyAlignment="1">
      <alignment horizontal="right"/>
    </xf>
    <xf numFmtId="0" fontId="2" fillId="0" borderId="11" xfId="1" applyBorder="1"/>
    <xf numFmtId="0" fontId="22" fillId="0" borderId="17" xfId="4" applyFont="1" applyBorder="1"/>
    <xf numFmtId="37" fontId="18" fillId="0" borderId="0" xfId="4" applyNumberFormat="1" applyFont="1" applyProtection="1">
      <protection hidden="1"/>
    </xf>
    <xf numFmtId="37" fontId="22" fillId="0" borderId="0" xfId="4" applyNumberFormat="1" applyFont="1" applyProtection="1">
      <protection hidden="1"/>
    </xf>
    <xf numFmtId="10" fontId="22" fillId="0" borderId="0" xfId="8" applyNumberFormat="1" applyFont="1"/>
    <xf numFmtId="0" fontId="22" fillId="0" borderId="0" xfId="4" applyFont="1" applyProtection="1">
      <protection hidden="1"/>
    </xf>
    <xf numFmtId="9" fontId="22" fillId="0" borderId="0" xfId="8" applyFont="1"/>
    <xf numFmtId="9" fontId="24" fillId="0" borderId="0" xfId="8" applyFont="1"/>
    <xf numFmtId="168" fontId="22" fillId="0" borderId="0" xfId="4" applyNumberFormat="1" applyFont="1"/>
    <xf numFmtId="165" fontId="22" fillId="0" borderId="0" xfId="3" applyNumberFormat="1" applyFont="1"/>
    <xf numFmtId="165" fontId="22" fillId="0" borderId="0" xfId="4" applyNumberFormat="1" applyFont="1"/>
    <xf numFmtId="0" fontId="27" fillId="0" borderId="0" xfId="4" applyFont="1" applyAlignment="1">
      <alignment horizontal="left"/>
    </xf>
    <xf numFmtId="0" fontId="18" fillId="0" borderId="0" xfId="0" applyFont="1"/>
  </cellXfs>
  <cellStyles count="265">
    <cellStyle name="20% - Accent1 2" xfId="9"/>
    <cellStyle name="20% - Accent1 2 2" xfId="10"/>
    <cellStyle name="20% - Accent1 2 2 2" xfId="11"/>
    <cellStyle name="20% - Accent1 2 3" xfId="12"/>
    <cellStyle name="20% - Accent1 2 3 2" xfId="13"/>
    <cellStyle name="20% - Accent1 2 4" xfId="14"/>
    <cellStyle name="20% - Accent1 2 4 2" xfId="15"/>
    <cellStyle name="20% - Accent1 2 5" xfId="16"/>
    <cellStyle name="20% - Accent1 3" xfId="17"/>
    <cellStyle name="20% - Accent2 2" xfId="18"/>
    <cellStyle name="20% - Accent2 2 2" xfId="19"/>
    <cellStyle name="20% - Accent2 2 2 2" xfId="20"/>
    <cellStyle name="20% - Accent2 2 3" xfId="21"/>
    <cellStyle name="20% - Accent2 2 3 2" xfId="22"/>
    <cellStyle name="20% - Accent2 2 4" xfId="23"/>
    <cellStyle name="20% - Accent2 2 4 2" xfId="24"/>
    <cellStyle name="20% - Accent2 2 5" xfId="25"/>
    <cellStyle name="20% - Accent2 3" xfId="26"/>
    <cellStyle name="20% - Accent3 2" xfId="27"/>
    <cellStyle name="20% - Accent3 2 2" xfId="28"/>
    <cellStyle name="20% - Accent3 2 2 2" xfId="29"/>
    <cellStyle name="20% - Accent3 2 3" xfId="30"/>
    <cellStyle name="20% - Accent3 2 3 2" xfId="31"/>
    <cellStyle name="20% - Accent3 2 4" xfId="32"/>
    <cellStyle name="20% - Accent3 2 4 2" xfId="33"/>
    <cellStyle name="20% - Accent3 2 5" xfId="34"/>
    <cellStyle name="20% - Accent3 3" xfId="35"/>
    <cellStyle name="20% - Accent4 2" xfId="36"/>
    <cellStyle name="20% - Accent4 2 2" xfId="37"/>
    <cellStyle name="20% - Accent4 2 2 2" xfId="38"/>
    <cellStyle name="20% - Accent4 2 3" xfId="39"/>
    <cellStyle name="20% - Accent4 2 3 2" xfId="40"/>
    <cellStyle name="20% - Accent4 2 4" xfId="41"/>
    <cellStyle name="20% - Accent4 2 4 2" xfId="42"/>
    <cellStyle name="20% - Accent4 2 5" xfId="43"/>
    <cellStyle name="20% - Accent4 3" xfId="44"/>
    <cellStyle name="20% - Accent5 2" xfId="45"/>
    <cellStyle name="20% - Accent5 2 2" xfId="46"/>
    <cellStyle name="20% - Accent5 2 2 2" xfId="47"/>
    <cellStyle name="20% - Accent5 2 3" xfId="48"/>
    <cellStyle name="20% - Accent5 2 3 2" xfId="49"/>
    <cellStyle name="20% - Accent5 2 4" xfId="50"/>
    <cellStyle name="20% - Accent5 2 4 2" xfId="51"/>
    <cellStyle name="20% - Accent5 2 5" xfId="52"/>
    <cellStyle name="20% - Accent5 3" xfId="53"/>
    <cellStyle name="20% - Accent6 2" xfId="54"/>
    <cellStyle name="20% - Accent6 2 2" xfId="55"/>
    <cellStyle name="20% - Accent6 2 2 2" xfId="56"/>
    <cellStyle name="20% - Accent6 2 3" xfId="57"/>
    <cellStyle name="20% - Accent6 2 3 2" xfId="58"/>
    <cellStyle name="20% - Accent6 2 4" xfId="59"/>
    <cellStyle name="20% - Accent6 2 4 2" xfId="60"/>
    <cellStyle name="20% - Accent6 2 5" xfId="61"/>
    <cellStyle name="20% - Accent6 3" xfId="62"/>
    <cellStyle name="40% - Accent1 2" xfId="63"/>
    <cellStyle name="40% - Accent1 2 2" xfId="64"/>
    <cellStyle name="40% - Accent1 2 2 2" xfId="65"/>
    <cellStyle name="40% - Accent1 2 3" xfId="66"/>
    <cellStyle name="40% - Accent1 2 3 2" xfId="67"/>
    <cellStyle name="40% - Accent1 2 4" xfId="68"/>
    <cellStyle name="40% - Accent1 2 4 2" xfId="69"/>
    <cellStyle name="40% - Accent1 2 5" xfId="70"/>
    <cellStyle name="40% - Accent1 3" xfId="71"/>
    <cellStyle name="40% - Accent2 2" xfId="72"/>
    <cellStyle name="40% - Accent2 2 2" xfId="73"/>
    <cellStyle name="40% - Accent2 2 2 2" xfId="74"/>
    <cellStyle name="40% - Accent2 2 3" xfId="75"/>
    <cellStyle name="40% - Accent2 2 3 2" xfId="76"/>
    <cellStyle name="40% - Accent2 2 4" xfId="77"/>
    <cellStyle name="40% - Accent2 2 4 2" xfId="78"/>
    <cellStyle name="40% - Accent2 2 5" xfId="79"/>
    <cellStyle name="40% - Accent2 3" xfId="80"/>
    <cellStyle name="40% - Accent3 2" xfId="81"/>
    <cellStyle name="40% - Accent3 2 2" xfId="82"/>
    <cellStyle name="40% - Accent3 2 2 2" xfId="83"/>
    <cellStyle name="40% - Accent3 2 3" xfId="84"/>
    <cellStyle name="40% - Accent3 2 3 2" xfId="85"/>
    <cellStyle name="40% - Accent3 2 4" xfId="86"/>
    <cellStyle name="40% - Accent3 2 4 2" xfId="87"/>
    <cellStyle name="40% - Accent3 2 5" xfId="88"/>
    <cellStyle name="40% - Accent3 3" xfId="89"/>
    <cellStyle name="40% - Accent4 2" xfId="90"/>
    <cellStyle name="40% - Accent4 2 2" xfId="91"/>
    <cellStyle name="40% - Accent4 2 2 2" xfId="92"/>
    <cellStyle name="40% - Accent4 2 3" xfId="93"/>
    <cellStyle name="40% - Accent4 2 3 2" xfId="94"/>
    <cellStyle name="40% - Accent4 2 4" xfId="95"/>
    <cellStyle name="40% - Accent4 2 4 2" xfId="96"/>
    <cellStyle name="40% - Accent4 2 5" xfId="97"/>
    <cellStyle name="40% - Accent4 3" xfId="98"/>
    <cellStyle name="40% - Accent5 2" xfId="99"/>
    <cellStyle name="40% - Accent5 2 2" xfId="100"/>
    <cellStyle name="40% - Accent5 2 2 2" xfId="101"/>
    <cellStyle name="40% - Accent5 2 3" xfId="102"/>
    <cellStyle name="40% - Accent5 2 3 2" xfId="103"/>
    <cellStyle name="40% - Accent5 2 4" xfId="104"/>
    <cellStyle name="40% - Accent5 2 4 2" xfId="105"/>
    <cellStyle name="40% - Accent5 2 5" xfId="106"/>
    <cellStyle name="40% - Accent5 3" xfId="107"/>
    <cellStyle name="40% - Accent6 2" xfId="108"/>
    <cellStyle name="40% - Accent6 2 2" xfId="109"/>
    <cellStyle name="40% - Accent6 2 2 2" xfId="110"/>
    <cellStyle name="40% - Accent6 2 3" xfId="111"/>
    <cellStyle name="40% - Accent6 2 3 2" xfId="112"/>
    <cellStyle name="40% - Accent6 2 4" xfId="113"/>
    <cellStyle name="40% - Accent6 2 4 2" xfId="114"/>
    <cellStyle name="40% - Accent6 2 5" xfId="115"/>
    <cellStyle name="40% - Accent6 3" xfId="116"/>
    <cellStyle name="60% - Accent1 2" xfId="117"/>
    <cellStyle name="60% - Accent1 3" xfId="118"/>
    <cellStyle name="60% - Accent2 2" xfId="119"/>
    <cellStyle name="60% - Accent2 3" xfId="120"/>
    <cellStyle name="60% - Accent3 2" xfId="121"/>
    <cellStyle name="60% - Accent3 3" xfId="122"/>
    <cellStyle name="60% - Accent4 2" xfId="123"/>
    <cellStyle name="60% - Accent4 3" xfId="124"/>
    <cellStyle name="60% - Accent5 2" xfId="125"/>
    <cellStyle name="60% - Accent5 3" xfId="126"/>
    <cellStyle name="60% - Accent6 2" xfId="127"/>
    <cellStyle name="60% - Accent6 3" xfId="128"/>
    <cellStyle name="Accent1 2" xfId="129"/>
    <cellStyle name="Accent1 3" xfId="130"/>
    <cellStyle name="Accent2 2" xfId="131"/>
    <cellStyle name="Accent2 3" xfId="132"/>
    <cellStyle name="Accent3 2" xfId="133"/>
    <cellStyle name="Accent3 3" xfId="134"/>
    <cellStyle name="Accent4 2" xfId="135"/>
    <cellStyle name="Accent4 3" xfId="136"/>
    <cellStyle name="Accent5 2" xfId="137"/>
    <cellStyle name="Accent5 3" xfId="138"/>
    <cellStyle name="Accent6 2" xfId="139"/>
    <cellStyle name="Accent6 3" xfId="140"/>
    <cellStyle name="Bad 2" xfId="141"/>
    <cellStyle name="Bad 3" xfId="142"/>
    <cellStyle name="Calculation 2" xfId="143"/>
    <cellStyle name="Calculation 3" xfId="144"/>
    <cellStyle name="Check Cell 2" xfId="145"/>
    <cellStyle name="Check Cell 3" xfId="146"/>
    <cellStyle name="Comma [0] 2" xfId="147"/>
    <cellStyle name="Comma [0] 3" xfId="148"/>
    <cellStyle name="Comma 2" xfId="149"/>
    <cellStyle name="Comma 2 2" xfId="3"/>
    <cellStyle name="Comma 3" xfId="150"/>
    <cellStyle name="Comma 3 2" xfId="151"/>
    <cellStyle name="Comma 3 2 2" xfId="152"/>
    <cellStyle name="Comma 3 3" xfId="153"/>
    <cellStyle name="Comma 3 3 2" xfId="154"/>
    <cellStyle name="Comma 3 4" xfId="155"/>
    <cellStyle name="Comma 3 4 2" xfId="156"/>
    <cellStyle name="Comma 3 5" xfId="7"/>
    <cellStyle name="Comma 3 5 2" xfId="157"/>
    <cellStyle name="Comma 3 6" xfId="158"/>
    <cellStyle name="Comma 4" xfId="159"/>
    <cellStyle name="Comma 4 2" xfId="160"/>
    <cellStyle name="Comma 4 2 2" xfId="161"/>
    <cellStyle name="Comma 4 3" xfId="162"/>
    <cellStyle name="Comma 4 3 2" xfId="163"/>
    <cellStyle name="Comma 4 4" xfId="164"/>
    <cellStyle name="Comma 4 4 2" xfId="165"/>
    <cellStyle name="Comma 4 5" xfId="166"/>
    <cellStyle name="Comma 5" xfId="167"/>
    <cellStyle name="Comma 6" xfId="168"/>
    <cellStyle name="Comma 7" xfId="169"/>
    <cellStyle name="Comma 8" xfId="170"/>
    <cellStyle name="Comma 9" xfId="171"/>
    <cellStyle name="Currency [0] 2" xfId="172"/>
    <cellStyle name="Currency [0] 2 2" xfId="173"/>
    <cellStyle name="Currency [0] 2 2 2" xfId="174"/>
    <cellStyle name="Currency [0] 2 3" xfId="175"/>
    <cellStyle name="Currency [0] 2 3 2" xfId="176"/>
    <cellStyle name="Currency [0] 2 4" xfId="177"/>
    <cellStyle name="Currency [0] 2 4 2" xfId="178"/>
    <cellStyle name="Currency [0] 2 5" xfId="179"/>
    <cellStyle name="Currency 2" xfId="180"/>
    <cellStyle name="Currency 2 2" xfId="5"/>
    <cellStyle name="Currency 3" xfId="181"/>
    <cellStyle name="Currency 3 2" xfId="182"/>
    <cellStyle name="Currency 3 2 2" xfId="183"/>
    <cellStyle name="Currency 3 3" xfId="184"/>
    <cellStyle name="Currency 3 3 2" xfId="185"/>
    <cellStyle name="Currency 3 4" xfId="186"/>
    <cellStyle name="Currency 3 4 2" xfId="187"/>
    <cellStyle name="Currency 3 5" xfId="188"/>
    <cellStyle name="Currency 4" xfId="189"/>
    <cellStyle name="Currency 5" xfId="190"/>
    <cellStyle name="Currency 6" xfId="191"/>
    <cellStyle name="Currency 7" xfId="192"/>
    <cellStyle name="Currency 8" xfId="193"/>
    <cellStyle name="Currency 9" xfId="194"/>
    <cellStyle name="Explanatory Text 2" xfId="195"/>
    <cellStyle name="Explanatory Text 3" xfId="196"/>
    <cellStyle name="Good 2" xfId="197"/>
    <cellStyle name="Good 3" xfId="198"/>
    <cellStyle name="Heading 1 2" xfId="199"/>
    <cellStyle name="Heading 1 3" xfId="200"/>
    <cellStyle name="Heading 2 2" xfId="201"/>
    <cellStyle name="Heading 2 3" xfId="202"/>
    <cellStyle name="Heading 3 2" xfId="203"/>
    <cellStyle name="Heading 3 3" xfId="204"/>
    <cellStyle name="Heading 4 2" xfId="205"/>
    <cellStyle name="Heading 4 3" xfId="206"/>
    <cellStyle name="Input 2" xfId="207"/>
    <cellStyle name="Input 3" xfId="208"/>
    <cellStyle name="Linked Cell 2" xfId="209"/>
    <cellStyle name="Linked Cell 3" xfId="210"/>
    <cellStyle name="Neutral 2" xfId="211"/>
    <cellStyle name="Neutral 3" xfId="212"/>
    <cellStyle name="Normal" xfId="0" builtinId="0"/>
    <cellStyle name="Normal 10" xfId="213"/>
    <cellStyle name="Normal 10 2" xfId="214"/>
    <cellStyle name="Normal 11" xfId="215"/>
    <cellStyle name="Normal 11 2" xfId="216"/>
    <cellStyle name="Normal 12" xfId="217"/>
    <cellStyle name="Normal 12 2" xfId="218"/>
    <cellStyle name="Normal 13" xfId="219"/>
    <cellStyle name="Normal 2" xfId="220"/>
    <cellStyle name="Normal 2 2" xfId="4"/>
    <cellStyle name="Normal 2 3" xfId="221"/>
    <cellStyle name="Normal 3" xfId="222"/>
    <cellStyle name="Normal 4" xfId="223"/>
    <cellStyle name="Normal 5" xfId="224"/>
    <cellStyle name="Normal 6" xfId="225"/>
    <cellStyle name="Normal 7" xfId="226"/>
    <cellStyle name="Normal 7 2" xfId="227"/>
    <cellStyle name="Normal 7 2 2" xfId="228"/>
    <cellStyle name="Normal 7 3" xfId="229"/>
    <cellStyle name="Normal 7 3 2" xfId="230"/>
    <cellStyle name="Normal 7 4" xfId="231"/>
    <cellStyle name="Normal 7 4 2" xfId="232"/>
    <cellStyle name="Normal 7 5" xfId="233"/>
    <cellStyle name="Normal 8" xfId="234"/>
    <cellStyle name="Normal 8 2" xfId="235"/>
    <cellStyle name="Normal 8 2 2" xfId="236"/>
    <cellStyle name="Normal 8 3" xfId="237"/>
    <cellStyle name="Normal 8 3 2" xfId="238"/>
    <cellStyle name="Normal 8 4" xfId="239"/>
    <cellStyle name="Normal 8 4 2" xfId="240"/>
    <cellStyle name="Normal 8 5" xfId="1"/>
    <cellStyle name="Normal 8 5 2" xfId="241"/>
    <cellStyle name="Normal 8 6" xfId="242"/>
    <cellStyle name="Normal 9" xfId="243"/>
    <cellStyle name="Normal_Summary" xfId="2"/>
    <cellStyle name="Note 2" xfId="244"/>
    <cellStyle name="Note 3" xfId="245"/>
    <cellStyle name="Note 3 2" xfId="246"/>
    <cellStyle name="Note 3 2 2" xfId="247"/>
    <cellStyle name="Note 3 3" xfId="248"/>
    <cellStyle name="Note 3 3 2" xfId="249"/>
    <cellStyle name="Note 3 4" xfId="250"/>
    <cellStyle name="Note 3 4 2" xfId="251"/>
    <cellStyle name="Note 3 5" xfId="252"/>
    <cellStyle name="Output 2" xfId="253"/>
    <cellStyle name="Output 3" xfId="254"/>
    <cellStyle name="Percent 2" xfId="255"/>
    <cellStyle name="Percent 2 2" xfId="8"/>
    <cellStyle name="Percent 3" xfId="256"/>
    <cellStyle name="Percent 3 2" xfId="6"/>
    <cellStyle name="Percent 3 2 2" xfId="257"/>
    <cellStyle name="Percent 4" xfId="258"/>
    <cellStyle name="Percent 4 2" xfId="259"/>
    <cellStyle name="Percent 5" xfId="260"/>
    <cellStyle name="Total 2" xfId="261"/>
    <cellStyle name="Total 3" xfId="262"/>
    <cellStyle name="Warning Text 2" xfId="263"/>
    <cellStyle name="Warning Text 3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and Rainy Day </a:t>
            </a:r>
          </a:p>
          <a:p>
            <a:pPr>
              <a:defRPr/>
            </a:pPr>
            <a:r>
              <a:rPr lang="en-US"/>
              <a:t>Fund Balance Impacts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99057572688929"/>
          <c:y val="0.14287470653293216"/>
          <c:w val="0.85289743634778969"/>
          <c:h val="0.70280117796060781"/>
        </c:manualLayout>
      </c:layout>
      <c:barChart>
        <c:barDir val="col"/>
        <c:grouping val="clustered"/>
        <c:varyColors val="0"/>
        <c:ser>
          <c:idx val="3"/>
          <c:order val="3"/>
          <c:tx>
            <c:v>Fund Balance</c:v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</c:spPr>
          <c:invertIfNegative val="0"/>
          <c:cat>
            <c:strRef>
              <c:f>('5-Year Forecast'!$F$8:$N$8,'5-Year Forecast'!$F$8,'5-Year Forecast'!$H$8,'5-Year Forecast'!$J$8,'5-Year Forecast'!$L$8,'5-Year Forecast'!$N$8)</c:f>
              <c:strCache>
                <c:ptCount val="14"/>
                <c:pt idx="0">
                  <c:v>Year 1 Fore.</c:v>
                </c:pt>
                <c:pt idx="2">
                  <c:v>Year 2</c:v>
                </c:pt>
                <c:pt idx="4">
                  <c:v>Year 3</c:v>
                </c:pt>
                <c:pt idx="6">
                  <c:v>Year 4</c:v>
                </c:pt>
                <c:pt idx="8">
                  <c:v>Year 5</c:v>
                </c:pt>
                <c:pt idx="9">
                  <c:v>Year 1 Fore.</c:v>
                </c:pt>
                <c:pt idx="10">
                  <c:v>Year 2</c:v>
                </c:pt>
                <c:pt idx="11">
                  <c:v>Year 3</c:v>
                </c:pt>
                <c:pt idx="12">
                  <c:v>Year 4</c:v>
                </c:pt>
                <c:pt idx="13">
                  <c:v>Year 5</c:v>
                </c:pt>
              </c:strCache>
            </c:strRef>
          </c:cat>
          <c:val>
            <c:numRef>
              <c:f>('5-Year Forecast'!$F$38,'5-Year Forecast'!$H$38,'5-Year Forecast'!$J$38,'5-Year Forecast'!$L$38,'5-Year Forecast'!$N$38)</c:f>
              <c:numCache>
                <c:formatCode>_("$"* #,##0_);_("$"* \(#,##0\);_("$"* "-"??_);_(@_)</c:formatCode>
                <c:ptCount val="5"/>
                <c:pt idx="0">
                  <c:v>10113707</c:v>
                </c:pt>
                <c:pt idx="1">
                  <c:v>10148764</c:v>
                </c:pt>
                <c:pt idx="2">
                  <c:v>9505688.3343856037</c:v>
                </c:pt>
                <c:pt idx="3">
                  <c:v>9101536.4173986614</c:v>
                </c:pt>
                <c:pt idx="4">
                  <c:v>8510841.5367508382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883072"/>
        <c:axId val="165835264"/>
      </c:barChart>
      <c:lineChart>
        <c:grouping val="standard"/>
        <c:varyColors val="0"/>
        <c:ser>
          <c:idx val="0"/>
          <c:order val="0"/>
          <c:tx>
            <c:v>Total Revenues</c:v>
          </c:tx>
          <c:spPr>
            <a:ln>
              <a:solidFill>
                <a:srgbClr val="008000"/>
              </a:solidFill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('5-Year Forecast'!$F$8,'5-Year Forecast'!$H$8,'5-Year Forecast'!$J$8,'5-Year Forecast'!$L$8,'5-Year Forecast'!$N$8)</c:f>
              <c:strCache>
                <c:ptCount val="5"/>
                <c:pt idx="0">
                  <c:v>Year 1 Fore.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('5-Year Forecast'!$F$15,'5-Year Forecast'!$H$15,'5-Year Forecast'!$J$15,'5-Year Forecast'!$L$15,'5-Year Forecast'!$N$15)</c:f>
              <c:numCache>
                <c:formatCode>_("$"* #,##0_);_("$"* \(#,##0\);_("$"* "-"??_);_(@_)</c:formatCode>
                <c:ptCount val="5"/>
                <c:pt idx="0">
                  <c:v>46424915</c:v>
                </c:pt>
                <c:pt idx="1">
                  <c:v>52894707</c:v>
                </c:pt>
                <c:pt idx="2">
                  <c:v>56783075.549668118</c:v>
                </c:pt>
                <c:pt idx="3">
                  <c:v>60671444.099336237</c:v>
                </c:pt>
                <c:pt idx="4">
                  <c:v>64059812.649004355</c:v>
                </c:pt>
              </c:numCache>
            </c:numRef>
          </c:val>
          <c:smooth val="0"/>
        </c:ser>
        <c:ser>
          <c:idx val="1"/>
          <c:order val="1"/>
          <c:tx>
            <c:v>Total Expenditures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('5-Year Forecast'!$F$8,'5-Year Forecast'!$H$8,'5-Year Forecast'!$J$8,'5-Year Forecast'!$L$8,'5-Year Forecast'!$N$8)</c:f>
              <c:strCache>
                <c:ptCount val="5"/>
                <c:pt idx="0">
                  <c:v>Year 1 Fore.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('5-Year Forecast'!$F$32,'5-Year Forecast'!$H$32,'5-Year Forecast'!$J$32,'5-Year Forecast'!$L$32,'5-Year Forecast'!$N$32)</c:f>
              <c:numCache>
                <c:formatCode>_("$"* #,##0_);_("$"* \(#,##0\);_("$"* "-"??_);_(@_)</c:formatCode>
                <c:ptCount val="5"/>
                <c:pt idx="0">
                  <c:v>47079350</c:v>
                </c:pt>
                <c:pt idx="1">
                  <c:v>53459650</c:v>
                </c:pt>
                <c:pt idx="2">
                  <c:v>57426151.215282515</c:v>
                </c:pt>
                <c:pt idx="3">
                  <c:v>61075596.016323179</c:v>
                </c:pt>
                <c:pt idx="4">
                  <c:v>64650507.529652178</c:v>
                </c:pt>
              </c:numCache>
            </c:numRef>
          </c:val>
          <c:smooth val="0"/>
        </c:ser>
        <c:ser>
          <c:idx val="2"/>
          <c:order val="2"/>
          <c:tx>
            <c:v>Recommended Fund Balance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('5-Year Forecast'!$F$8,'5-Year Forecast'!$H$8,'5-Year Forecast'!$J$8,'5-Year Forecast'!$L$8,'5-Year Forecast'!$N$8)</c:f>
              <c:strCache>
                <c:ptCount val="5"/>
                <c:pt idx="0">
                  <c:v>Year 1 Fore.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('5-Year Forecast'!$F$40,'5-Year Forecast'!$H$40,'5-Year Forecast'!$J$40,'5-Year Forecast'!$L$40,'5-Year Forecast'!$N$40)</c:f>
              <c:numCache>
                <c:formatCode>_("$"* #,##0_);_("$"* \(#,##0\);_("$"* "-"??_);_(@_)</c:formatCode>
                <c:ptCount val="5"/>
                <c:pt idx="0">
                  <c:v>7918319.666666667</c:v>
                </c:pt>
                <c:pt idx="1">
                  <c:v>9071607.166666666</c:v>
                </c:pt>
                <c:pt idx="2">
                  <c:v>9571025.2025470864</c:v>
                </c:pt>
                <c:pt idx="3">
                  <c:v>10179266.002720529</c:v>
                </c:pt>
                <c:pt idx="4">
                  <c:v>10775084.588275364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3072"/>
        <c:axId val="165835264"/>
      </c:lineChart>
      <c:catAx>
        <c:axId val="5088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835264"/>
        <c:crosses val="autoZero"/>
        <c:auto val="1"/>
        <c:lblAlgn val="ctr"/>
        <c:lblOffset val="100"/>
        <c:noMultiLvlLbl val="0"/>
      </c:catAx>
      <c:valAx>
        <c:axId val="165835264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crossAx val="50883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138111</xdr:colOff>
      <xdr:row>8</xdr:row>
      <xdr:rowOff>30957</xdr:rowOff>
    </xdr:from>
    <xdr:to>
      <xdr:col>26</xdr:col>
      <xdr:colOff>535779</xdr:colOff>
      <xdr:row>44</xdr:row>
      <xdr:rowOff>152401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5%20Preliminary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CWPBI"/>
      <sheetName val="Reductions"/>
      <sheetName val="Narrative"/>
      <sheetName val="Base Budget Adjustments"/>
      <sheetName val="Fund Consolidation"/>
      <sheetName val="5-Year Forecast"/>
      <sheetName val="Tax Rate History"/>
      <sheetName val="FD10"/>
      <sheetName val="FD10Rev"/>
      <sheetName val="FD10Exp"/>
      <sheetName val="FD21"/>
      <sheetName val="FD23"/>
      <sheetName val="FD31"/>
      <sheetName val="FD32"/>
      <sheetName val="FD 51"/>
      <sheetName val="PCEF"/>
      <sheetName val="Total District"/>
      <sheetName val="One-Page"/>
      <sheetName val="Taxes"/>
      <sheetName val="Interest"/>
      <sheetName val="2014 MSP Summary "/>
      <sheetName val="2015 MSP Summary "/>
      <sheetName val="Capital Projects"/>
      <sheetName val="Exp Forecast"/>
      <sheetName val="Rev Forecast"/>
      <sheetName val="Data"/>
    </sheetNames>
    <sheetDataSet>
      <sheetData sheetId="0"/>
      <sheetData sheetId="1"/>
      <sheetData sheetId="2"/>
      <sheetData sheetId="3"/>
      <sheetData sheetId="4"/>
      <sheetData sheetId="5">
        <row r="8">
          <cell r="F8" t="str">
            <v>Year 1 Fore.</v>
          </cell>
          <cell r="H8" t="str">
            <v>Year 2</v>
          </cell>
          <cell r="J8" t="str">
            <v>Year 3</v>
          </cell>
          <cell r="L8" t="str">
            <v>Year 4</v>
          </cell>
          <cell r="N8" t="str">
            <v>Year 5</v>
          </cell>
        </row>
        <row r="15">
          <cell r="F15">
            <v>46424915</v>
          </cell>
          <cell r="H15">
            <v>52894707</v>
          </cell>
          <cell r="J15">
            <v>56783076</v>
          </cell>
          <cell r="L15">
            <v>60671445</v>
          </cell>
          <cell r="N15">
            <v>64059814</v>
          </cell>
        </row>
        <row r="32">
          <cell r="F32">
            <v>47079350</v>
          </cell>
          <cell r="H32">
            <v>53459650</v>
          </cell>
          <cell r="J32">
            <v>57426151</v>
          </cell>
          <cell r="L32">
            <v>61075596</v>
          </cell>
          <cell r="N32">
            <v>64650508</v>
          </cell>
        </row>
        <row r="38">
          <cell r="F38">
            <v>10113707</v>
          </cell>
          <cell r="H38">
            <v>10148764</v>
          </cell>
          <cell r="J38">
            <v>9505689</v>
          </cell>
          <cell r="L38">
            <v>9101538</v>
          </cell>
          <cell r="N38">
            <v>8510844</v>
          </cell>
        </row>
        <row r="40">
          <cell r="F40">
            <v>7918320</v>
          </cell>
          <cell r="H40">
            <v>9071607</v>
          </cell>
          <cell r="J40">
            <v>9571025</v>
          </cell>
          <cell r="L40">
            <v>10179266</v>
          </cell>
          <cell r="N40">
            <v>10775085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07">
          <cell r="C407">
            <v>11149927681</v>
          </cell>
        </row>
        <row r="415">
          <cell r="I415">
            <v>8.7200000000000005E-4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tabSelected="1" zoomScale="90" zoomScaleNormal="90" workbookViewId="0">
      <pane xSplit="3" topLeftCell="D1" activePane="topRight" state="frozen"/>
      <selection activeCell="F19" sqref="F19"/>
      <selection pane="topRight" activeCell="I17" sqref="I17"/>
    </sheetView>
  </sheetViews>
  <sheetFormatPr defaultColWidth="8.85546875" defaultRowHeight="12.75" x14ac:dyDescent="0.2"/>
  <cols>
    <col min="1" max="1" width="74.7109375" customWidth="1"/>
    <col min="2" max="2" width="15.85546875" hidden="1" customWidth="1"/>
    <col min="3" max="3" width="1.140625" hidden="1" customWidth="1"/>
    <col min="4" max="4" width="15.85546875" customWidth="1"/>
    <col min="5" max="5" width="1.28515625" customWidth="1"/>
    <col min="6" max="6" width="15.85546875" customWidth="1"/>
    <col min="7" max="7" width="1.28515625" customWidth="1"/>
    <col min="8" max="8" width="15.85546875" customWidth="1"/>
    <col min="9" max="9" width="1.28515625" customWidth="1"/>
    <col min="10" max="10" width="15.85546875" customWidth="1"/>
    <col min="11" max="11" width="1.28515625" customWidth="1"/>
    <col min="12" max="12" width="15.85546875" customWidth="1"/>
    <col min="13" max="13" width="1.28515625" customWidth="1"/>
    <col min="14" max="14" width="15.85546875" customWidth="1"/>
    <col min="15" max="15" width="12.5703125" customWidth="1"/>
  </cols>
  <sheetData>
    <row r="1" spans="1:15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ht="20.25" x14ac:dyDescent="0.3">
      <c r="A5" s="3" t="s">
        <v>0</v>
      </c>
      <c r="B5" s="4"/>
      <c r="C5" s="4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</row>
    <row r="6" spans="1:15" ht="14.25" x14ac:dyDescent="0.2">
      <c r="A6" s="6" t="s">
        <v>1</v>
      </c>
      <c r="B6" s="7"/>
      <c r="C6" s="7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5"/>
    </row>
    <row r="7" spans="1:15" ht="15" thickBot="1" x14ac:dyDescent="0.2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</row>
    <row r="8" spans="1:15" ht="14.25" x14ac:dyDescent="0.2">
      <c r="A8" s="11"/>
      <c r="B8" s="12" t="s">
        <v>3</v>
      </c>
      <c r="C8" s="13"/>
      <c r="D8" s="14" t="s">
        <v>4</v>
      </c>
      <c r="E8" s="8"/>
      <c r="F8" s="15" t="s">
        <v>5</v>
      </c>
      <c r="G8" s="8"/>
      <c r="H8" s="16" t="s">
        <v>6</v>
      </c>
      <c r="I8" s="8"/>
      <c r="J8" s="17" t="s">
        <v>7</v>
      </c>
      <c r="K8" s="8"/>
      <c r="L8" s="18" t="s">
        <v>8</v>
      </c>
      <c r="M8" s="8"/>
      <c r="N8" s="12" t="s">
        <v>9</v>
      </c>
      <c r="O8" s="5"/>
    </row>
    <row r="9" spans="1:15" ht="14.25" x14ac:dyDescent="0.2">
      <c r="A9" s="19"/>
      <c r="B9" s="20" t="s">
        <v>10</v>
      </c>
      <c r="C9" s="21"/>
      <c r="D9" s="22" t="s">
        <v>11</v>
      </c>
      <c r="E9" s="8"/>
      <c r="F9" s="23" t="s">
        <v>11</v>
      </c>
      <c r="G9" s="8"/>
      <c r="H9" s="24" t="s">
        <v>12</v>
      </c>
      <c r="I9" s="8"/>
      <c r="J9" s="25" t="s">
        <v>13</v>
      </c>
      <c r="K9" s="8"/>
      <c r="L9" s="26" t="s">
        <v>14</v>
      </c>
      <c r="M9" s="8"/>
      <c r="N9" s="20" t="s">
        <v>15</v>
      </c>
      <c r="O9" s="5"/>
    </row>
    <row r="10" spans="1:15" ht="14.25" x14ac:dyDescent="0.2">
      <c r="A10" s="19"/>
      <c r="B10" s="20"/>
      <c r="C10" s="21"/>
      <c r="D10" s="22"/>
      <c r="E10" s="8"/>
      <c r="F10" s="23"/>
      <c r="G10" s="8"/>
      <c r="H10" s="24"/>
      <c r="I10" s="8"/>
      <c r="J10" s="25"/>
      <c r="K10" s="8"/>
      <c r="L10" s="26"/>
      <c r="M10" s="8"/>
      <c r="N10" s="20"/>
      <c r="O10" s="5"/>
    </row>
    <row r="11" spans="1:15" ht="15" x14ac:dyDescent="0.25">
      <c r="A11" s="27" t="s">
        <v>16</v>
      </c>
      <c r="B11" s="28"/>
      <c r="C11" s="29"/>
      <c r="D11" s="30"/>
      <c r="E11" s="8"/>
      <c r="F11" s="31"/>
      <c r="G11" s="8"/>
      <c r="H11" s="32"/>
      <c r="I11" s="8"/>
      <c r="J11" s="33"/>
      <c r="K11" s="8"/>
      <c r="L11" s="34"/>
      <c r="M11" s="8"/>
      <c r="N11" s="28"/>
      <c r="O11" s="5"/>
    </row>
    <row r="12" spans="1:15" ht="14.25" x14ac:dyDescent="0.2">
      <c r="A12" s="35" t="s">
        <v>17</v>
      </c>
      <c r="B12" s="36">
        <v>42510243</v>
      </c>
      <c r="C12" s="37"/>
      <c r="D12" s="38">
        <v>42118367</v>
      </c>
      <c r="E12" s="8"/>
      <c r="F12" s="39">
        <v>42335097</v>
      </c>
      <c r="G12" s="8"/>
      <c r="H12" s="40">
        <f>48162509-3000000+H18+(9912614926*H17*0.004481)</f>
        <v>47662509</v>
      </c>
      <c r="I12" s="8"/>
      <c r="J12" s="41">
        <f>+H12+J18+(9912614926*J17*0.004481)</f>
        <v>51050877.549668118</v>
      </c>
      <c r="K12" s="8"/>
      <c r="L12" s="42">
        <f>+J12+L18+(9912614926*L17*0.004481)</f>
        <v>54439246.099336237</v>
      </c>
      <c r="M12" s="8"/>
      <c r="N12" s="36">
        <f>+L12+N18+(9912614926*N17*0.004481)</f>
        <v>57327614.649004355</v>
      </c>
      <c r="O12" s="5"/>
    </row>
    <row r="13" spans="1:15" ht="14.25" x14ac:dyDescent="0.2">
      <c r="A13" s="35" t="s">
        <v>18</v>
      </c>
      <c r="B13" s="28">
        <v>3262681</v>
      </c>
      <c r="C13" s="29"/>
      <c r="D13" s="30">
        <v>2975075</v>
      </c>
      <c r="E13" s="8"/>
      <c r="F13" s="31">
        <v>2959575</v>
      </c>
      <c r="G13" s="8"/>
      <c r="H13" s="32">
        <v>4052551</v>
      </c>
      <c r="I13" s="8"/>
      <c r="J13" s="33">
        <f>+H13+500000</f>
        <v>4552551</v>
      </c>
      <c r="K13" s="8"/>
      <c r="L13" s="34">
        <f>+J13+500000</f>
        <v>5052551</v>
      </c>
      <c r="M13" s="8"/>
      <c r="N13" s="28">
        <f>+L13+500000</f>
        <v>5552551</v>
      </c>
      <c r="O13" s="5"/>
    </row>
    <row r="14" spans="1:15" ht="14.25" x14ac:dyDescent="0.2">
      <c r="A14" s="35" t="s">
        <v>19</v>
      </c>
      <c r="B14" s="28">
        <v>1130510</v>
      </c>
      <c r="C14" s="29"/>
      <c r="D14" s="43">
        <v>1049289</v>
      </c>
      <c r="E14" s="8"/>
      <c r="F14" s="44">
        <v>1130243</v>
      </c>
      <c r="G14" s="8"/>
      <c r="H14" s="32">
        <v>1179647</v>
      </c>
      <c r="I14" s="8"/>
      <c r="J14" s="33">
        <f>H14</f>
        <v>1179647</v>
      </c>
      <c r="K14" s="8"/>
      <c r="L14" s="34">
        <f>J14</f>
        <v>1179647</v>
      </c>
      <c r="M14" s="8"/>
      <c r="N14" s="28">
        <f>L14</f>
        <v>1179647</v>
      </c>
      <c r="O14" s="5"/>
    </row>
    <row r="15" spans="1:15" ht="18" customHeight="1" x14ac:dyDescent="0.25">
      <c r="A15" s="45" t="s">
        <v>20</v>
      </c>
      <c r="B15" s="46">
        <f>SUM(B12:B14)</f>
        <v>46903434</v>
      </c>
      <c r="C15" s="47"/>
      <c r="D15" s="48">
        <f>SUM(D12:D14)</f>
        <v>46142731</v>
      </c>
      <c r="E15" s="8"/>
      <c r="F15" s="49">
        <f>SUM(F12:F14)</f>
        <v>46424915</v>
      </c>
      <c r="G15" s="8"/>
      <c r="H15" s="50">
        <f>SUM(H12:H14)</f>
        <v>52894707</v>
      </c>
      <c r="I15" s="8"/>
      <c r="J15" s="51">
        <f>SUM(J12:J14)</f>
        <v>56783075.549668118</v>
      </c>
      <c r="K15" s="8"/>
      <c r="L15" s="52">
        <f>SUM(L12:L14)</f>
        <v>60671444.099336237</v>
      </c>
      <c r="M15" s="8"/>
      <c r="N15" s="46">
        <f>SUM(N12:N14)</f>
        <v>64059812.649004355</v>
      </c>
      <c r="O15" s="5"/>
    </row>
    <row r="16" spans="1:15" ht="5.25" customHeight="1" x14ac:dyDescent="0.25">
      <c r="A16" s="45"/>
      <c r="B16" s="46"/>
      <c r="C16" s="47"/>
      <c r="D16" s="53"/>
      <c r="E16" s="8"/>
      <c r="F16" s="54"/>
      <c r="G16" s="8"/>
      <c r="H16" s="55"/>
      <c r="I16" s="8"/>
      <c r="J16" s="56"/>
      <c r="K16" s="8"/>
      <c r="L16" s="57"/>
      <c r="M16" s="8"/>
      <c r="N16" s="58"/>
      <c r="O16" s="5"/>
    </row>
    <row r="17" spans="1:15" ht="14.25" x14ac:dyDescent="0.2">
      <c r="A17" s="59" t="s">
        <v>21</v>
      </c>
      <c r="B17" s="60"/>
      <c r="C17" s="61"/>
      <c r="D17" s="62"/>
      <c r="E17" s="63"/>
      <c r="F17" s="64"/>
      <c r="G17" s="63"/>
      <c r="H17" s="65"/>
      <c r="I17" s="66"/>
      <c r="J17" s="67">
        <v>0.02</v>
      </c>
      <c r="K17" s="66"/>
      <c r="L17" s="68">
        <v>0.02</v>
      </c>
      <c r="M17" s="66"/>
      <c r="N17" s="69">
        <v>0.02</v>
      </c>
      <c r="O17" s="5"/>
    </row>
    <row r="18" spans="1:15" ht="14.25" x14ac:dyDescent="0.2">
      <c r="A18" s="70" t="s">
        <v>22</v>
      </c>
      <c r="B18" s="28">
        <v>0</v>
      </c>
      <c r="C18" s="29"/>
      <c r="D18" s="30"/>
      <c r="E18" s="71"/>
      <c r="F18" s="31"/>
      <c r="G18" s="71"/>
      <c r="H18" s="72">
        <v>2500000</v>
      </c>
      <c r="I18" s="73"/>
      <c r="J18" s="74">
        <v>2500000</v>
      </c>
      <c r="K18" s="73"/>
      <c r="L18" s="75">
        <v>2500000</v>
      </c>
      <c r="M18" s="73"/>
      <c r="N18" s="76">
        <v>2000000</v>
      </c>
      <c r="O18" s="5"/>
    </row>
    <row r="19" spans="1:15" ht="14.25" x14ac:dyDescent="0.2">
      <c r="A19" s="77"/>
      <c r="B19" s="28"/>
      <c r="C19" s="29"/>
      <c r="D19" s="30"/>
      <c r="E19" s="8"/>
      <c r="F19" s="31"/>
      <c r="G19" s="8"/>
      <c r="H19" s="32"/>
      <c r="I19" s="8"/>
      <c r="J19" s="33"/>
      <c r="K19" s="8"/>
      <c r="L19" s="34"/>
      <c r="M19" s="8"/>
      <c r="N19" s="28"/>
      <c r="O19" s="5"/>
    </row>
    <row r="20" spans="1:15" ht="15" x14ac:dyDescent="0.25">
      <c r="A20" s="78" t="s">
        <v>23</v>
      </c>
      <c r="B20" s="28"/>
      <c r="C20" s="29"/>
      <c r="D20" s="30"/>
      <c r="E20" s="8"/>
      <c r="F20" s="31"/>
      <c r="G20" s="8"/>
      <c r="H20" s="32"/>
      <c r="I20" s="8"/>
      <c r="J20" s="33"/>
      <c r="K20" s="8"/>
      <c r="L20" s="34"/>
      <c r="M20" s="8"/>
      <c r="N20" s="28"/>
      <c r="O20" s="5"/>
    </row>
    <row r="21" spans="1:15" ht="14.25" x14ac:dyDescent="0.2">
      <c r="A21" s="79" t="s">
        <v>24</v>
      </c>
      <c r="B21" s="80">
        <v>43976098</v>
      </c>
      <c r="C21" s="81"/>
      <c r="D21" s="82">
        <v>46412572</v>
      </c>
      <c r="E21" s="8"/>
      <c r="F21" s="83">
        <v>47509918</v>
      </c>
      <c r="G21" s="8"/>
      <c r="H21" s="84">
        <v>51633704</v>
      </c>
      <c r="I21" s="8"/>
      <c r="J21" s="85">
        <f>+H32</f>
        <v>53459650</v>
      </c>
      <c r="K21" s="8"/>
      <c r="L21" s="86">
        <f>+J32</f>
        <v>57426151.215282515</v>
      </c>
      <c r="M21" s="8"/>
      <c r="N21" s="80">
        <f>+L32</f>
        <v>61075596.016323179</v>
      </c>
      <c r="O21" s="5"/>
    </row>
    <row r="22" spans="1:15" ht="14.25" x14ac:dyDescent="0.2">
      <c r="A22" s="70" t="s">
        <v>25</v>
      </c>
      <c r="B22" s="28">
        <v>-90547</v>
      </c>
      <c r="C22" s="29"/>
      <c r="D22" s="30">
        <v>-344068</v>
      </c>
      <c r="E22" s="8"/>
      <c r="F22" s="31">
        <v>-430568</v>
      </c>
      <c r="G22" s="8"/>
      <c r="H22" s="32">
        <v>-969993</v>
      </c>
      <c r="I22" s="8"/>
      <c r="J22" s="33"/>
      <c r="K22" s="8"/>
      <c r="L22" s="34"/>
      <c r="M22" s="8"/>
      <c r="N22" s="28"/>
      <c r="O22" s="5"/>
    </row>
    <row r="23" spans="1:15" ht="14.25" x14ac:dyDescent="0.2">
      <c r="A23" s="87" t="s">
        <v>26</v>
      </c>
      <c r="B23" s="28">
        <v>0</v>
      </c>
      <c r="C23" s="29"/>
      <c r="D23" s="88">
        <v>0</v>
      </c>
      <c r="E23" s="8"/>
      <c r="F23" s="89">
        <v>0</v>
      </c>
      <c r="G23" s="8"/>
      <c r="H23" s="32">
        <v>883381</v>
      </c>
      <c r="I23" s="8"/>
      <c r="J23" s="33">
        <f>H23*1.14+263811</f>
        <v>1270865.3399999999</v>
      </c>
      <c r="K23" s="8"/>
      <c r="L23" s="34">
        <f>(J23-263811)*1.14</f>
        <v>1148041.9475999998</v>
      </c>
      <c r="M23" s="8"/>
      <c r="N23" s="28">
        <f>L23*1.14</f>
        <v>1308767.8202639997</v>
      </c>
      <c r="O23" s="5"/>
    </row>
    <row r="24" spans="1:15" ht="14.25" x14ac:dyDescent="0.2">
      <c r="A24" s="87" t="s">
        <v>27</v>
      </c>
      <c r="B24" s="28">
        <v>0</v>
      </c>
      <c r="C24" s="29"/>
      <c r="D24" s="30">
        <v>0</v>
      </c>
      <c r="E24" s="8"/>
      <c r="F24" s="31">
        <v>0</v>
      </c>
      <c r="G24" s="8"/>
      <c r="H24" s="32">
        <v>418063</v>
      </c>
      <c r="I24" s="8"/>
      <c r="J24" s="33">
        <f>H24*1.04</f>
        <v>434785.52</v>
      </c>
      <c r="K24" s="8"/>
      <c r="L24" s="34">
        <f>J24*1.04</f>
        <v>452176.94080000004</v>
      </c>
      <c r="M24" s="8"/>
      <c r="N24" s="28">
        <f>L24*1.04</f>
        <v>470264.01843200007</v>
      </c>
      <c r="O24" s="5"/>
    </row>
    <row r="25" spans="1:15" ht="14.25" hidden="1" x14ac:dyDescent="0.2">
      <c r="A25" s="87" t="s">
        <v>28</v>
      </c>
      <c r="B25" s="28"/>
      <c r="C25" s="29"/>
      <c r="D25" s="30"/>
      <c r="E25" s="8"/>
      <c r="F25" s="31">
        <v>0</v>
      </c>
      <c r="G25" s="8"/>
      <c r="H25" s="32">
        <v>0</v>
      </c>
      <c r="I25" s="8"/>
      <c r="J25" s="33">
        <v>0</v>
      </c>
      <c r="K25" s="8"/>
      <c r="L25" s="34">
        <v>0</v>
      </c>
      <c r="M25" s="8"/>
      <c r="N25" s="28">
        <v>0</v>
      </c>
      <c r="O25" s="5"/>
    </row>
    <row r="26" spans="1:15" ht="14.25" x14ac:dyDescent="0.2">
      <c r="A26" s="90" t="s">
        <v>29</v>
      </c>
      <c r="B26" s="28">
        <v>0</v>
      </c>
      <c r="C26" s="29"/>
      <c r="D26" s="30">
        <v>0</v>
      </c>
      <c r="E26" s="8"/>
      <c r="F26" s="31">
        <v>0</v>
      </c>
      <c r="G26" s="8"/>
      <c r="H26" s="32">
        <v>0</v>
      </c>
      <c r="I26" s="8"/>
      <c r="J26" s="33">
        <v>93677</v>
      </c>
      <c r="K26" s="8"/>
      <c r="L26" s="34">
        <f>J26*1.08</f>
        <v>101171.16</v>
      </c>
      <c r="M26" s="8"/>
      <c r="N26" s="28">
        <f>L26*1.08</f>
        <v>109264.85280000001</v>
      </c>
      <c r="O26" s="5"/>
    </row>
    <row r="27" spans="1:15" ht="15" customHeight="1" x14ac:dyDescent="0.2">
      <c r="A27" s="70" t="s">
        <v>30</v>
      </c>
      <c r="B27" s="28">
        <v>0</v>
      </c>
      <c r="C27" s="29"/>
      <c r="D27" s="30">
        <v>0</v>
      </c>
      <c r="E27" s="8"/>
      <c r="F27" s="31">
        <v>0</v>
      </c>
      <c r="G27" s="8"/>
      <c r="H27" s="32">
        <v>1494495</v>
      </c>
      <c r="I27" s="8"/>
      <c r="J27" s="33">
        <f>SUM(J28:J30)</f>
        <v>1157173.3552825095</v>
      </c>
      <c r="K27" s="8"/>
      <c r="L27" s="34">
        <f>SUM(L28:L30)</f>
        <v>938054.75264066155</v>
      </c>
      <c r="M27" s="8"/>
      <c r="N27" s="28">
        <f>SUM(N28:N30)</f>
        <v>676614.82183300389</v>
      </c>
      <c r="O27" s="5"/>
    </row>
    <row r="28" spans="1:15" ht="14.25" hidden="1" customHeight="1" x14ac:dyDescent="0.2">
      <c r="A28" s="91" t="s">
        <v>31</v>
      </c>
      <c r="B28" s="28">
        <v>0</v>
      </c>
      <c r="C28" s="29"/>
      <c r="D28" s="30"/>
      <c r="E28" s="92"/>
      <c r="F28" s="31">
        <v>0</v>
      </c>
      <c r="G28" s="92"/>
      <c r="H28" s="32">
        <v>0</v>
      </c>
      <c r="I28" s="92"/>
      <c r="J28" s="33">
        <f>(J$30/20923425.22)*1978110</f>
        <v>73982.060564364903</v>
      </c>
      <c r="K28" s="92"/>
      <c r="L28" s="34">
        <f>(L$30/20923425.22)*1978110</f>
        <v>59973.056937185356</v>
      </c>
      <c r="M28" s="92"/>
      <c r="N28" s="28">
        <f>(N$30/20923425.22)*1978110</f>
        <v>43258.305680029574</v>
      </c>
      <c r="O28" s="5"/>
    </row>
    <row r="29" spans="1:15" ht="14.25" hidden="1" customHeight="1" x14ac:dyDescent="0.2">
      <c r="A29" s="91" t="s">
        <v>32</v>
      </c>
      <c r="B29" s="28">
        <v>0</v>
      </c>
      <c r="C29" s="29"/>
      <c r="D29" s="30"/>
      <c r="E29" s="92"/>
      <c r="F29" s="31">
        <v>0</v>
      </c>
      <c r="G29" s="92"/>
      <c r="H29" s="32">
        <v>0</v>
      </c>
      <c r="I29" s="92"/>
      <c r="J29" s="33">
        <f>(J$30/20923425.22)*8038616.6</f>
        <v>300647.29471814464</v>
      </c>
      <c r="K29" s="92"/>
      <c r="L29" s="34">
        <f>(L$30/20923425.22)*8038616.6</f>
        <v>243717.6957034762</v>
      </c>
      <c r="M29" s="92"/>
      <c r="N29" s="28">
        <f>(N$30/20923425.22)*8038616.6</f>
        <v>175792.51615297431</v>
      </c>
      <c r="O29" s="5"/>
    </row>
    <row r="30" spans="1:15" ht="14.25" hidden="1" customHeight="1" x14ac:dyDescent="0.2">
      <c r="A30" s="91" t="s">
        <v>33</v>
      </c>
      <c r="B30" s="28">
        <v>0</v>
      </c>
      <c r="C30" s="29"/>
      <c r="D30" s="30"/>
      <c r="E30" s="92"/>
      <c r="F30" s="31">
        <v>0</v>
      </c>
      <c r="G30" s="92"/>
      <c r="H30" s="32">
        <v>0</v>
      </c>
      <c r="I30" s="92"/>
      <c r="J30" s="33">
        <f>706728+75816</f>
        <v>782544</v>
      </c>
      <c r="K30" s="92"/>
      <c r="L30" s="34">
        <f>558548+75816</f>
        <v>634364</v>
      </c>
      <c r="M30" s="92"/>
      <c r="N30" s="28">
        <v>457564</v>
      </c>
      <c r="O30" s="93"/>
    </row>
    <row r="31" spans="1:15" ht="14.25" x14ac:dyDescent="0.2">
      <c r="A31" s="94" t="s">
        <v>34</v>
      </c>
      <c r="B31" s="28">
        <v>0</v>
      </c>
      <c r="C31" s="29"/>
      <c r="D31" s="30">
        <v>0</v>
      </c>
      <c r="E31" s="92"/>
      <c r="F31" s="31">
        <v>0</v>
      </c>
      <c r="G31" s="92"/>
      <c r="H31" s="72">
        <v>0</v>
      </c>
      <c r="I31" s="95"/>
      <c r="J31" s="74">
        <v>1010000</v>
      </c>
      <c r="K31" s="95"/>
      <c r="L31" s="75">
        <v>1010000</v>
      </c>
      <c r="M31" s="95"/>
      <c r="N31" s="76">
        <v>1010000</v>
      </c>
      <c r="O31" s="96"/>
    </row>
    <row r="32" spans="1:15" ht="18" customHeight="1" x14ac:dyDescent="0.25">
      <c r="A32" s="97" t="s">
        <v>35</v>
      </c>
      <c r="B32" s="98">
        <f>SUM(B21:B31)</f>
        <v>43885551</v>
      </c>
      <c r="C32" s="99"/>
      <c r="D32" s="100">
        <f>SUM(D21:D31)</f>
        <v>46068504</v>
      </c>
      <c r="E32" s="8"/>
      <c r="F32" s="101">
        <f>SUM(F21:F31)</f>
        <v>47079350</v>
      </c>
      <c r="G32" s="8"/>
      <c r="H32" s="102">
        <f>SUM(H21:H27)+H31</f>
        <v>53459650</v>
      </c>
      <c r="I32" s="8"/>
      <c r="J32" s="103">
        <f>SUM(J21:J27)+J31</f>
        <v>57426151.215282515</v>
      </c>
      <c r="K32" s="8"/>
      <c r="L32" s="104">
        <f>SUM(L21:L27)+L31</f>
        <v>61075596.016323179</v>
      </c>
      <c r="M32" s="8"/>
      <c r="N32" s="98">
        <f>SUM(N21:N27)+N31</f>
        <v>64650507.529652178</v>
      </c>
      <c r="O32" s="5"/>
    </row>
    <row r="33" spans="1:15" ht="14.25" x14ac:dyDescent="0.2">
      <c r="A33" s="19"/>
      <c r="B33" s="28"/>
      <c r="C33" s="29"/>
      <c r="D33" s="30"/>
      <c r="E33" s="8"/>
      <c r="F33" s="31"/>
      <c r="G33" s="8"/>
      <c r="H33" s="32"/>
      <c r="I33" s="8"/>
      <c r="J33" s="33"/>
      <c r="K33" s="8"/>
      <c r="L33" s="34"/>
      <c r="M33" s="8"/>
      <c r="N33" s="28"/>
      <c r="O33" s="5"/>
    </row>
    <row r="34" spans="1:15" ht="14.25" x14ac:dyDescent="0.2">
      <c r="A34" s="8"/>
      <c r="B34" s="28"/>
      <c r="C34" s="29"/>
      <c r="D34" s="30"/>
      <c r="E34" s="8"/>
      <c r="F34" s="31"/>
      <c r="G34" s="8"/>
      <c r="H34" s="32"/>
      <c r="I34" s="8"/>
      <c r="J34" s="33"/>
      <c r="K34" s="8"/>
      <c r="L34" s="34"/>
      <c r="M34" s="8"/>
      <c r="N34" s="28"/>
      <c r="O34" s="5"/>
    </row>
    <row r="35" spans="1:15" ht="15" x14ac:dyDescent="0.25">
      <c r="A35" s="27" t="s">
        <v>36</v>
      </c>
      <c r="B35" s="105">
        <f>+B15-B32</f>
        <v>3017883</v>
      </c>
      <c r="C35" s="106"/>
      <c r="D35" s="107">
        <f>+D15-D32</f>
        <v>74227</v>
      </c>
      <c r="E35" s="8"/>
      <c r="F35" s="108">
        <f>+F15-F32</f>
        <v>-654435</v>
      </c>
      <c r="G35" s="8"/>
      <c r="H35" s="109">
        <f>+H15-H32</f>
        <v>-564943</v>
      </c>
      <c r="I35" s="8"/>
      <c r="J35" s="110">
        <f>+J15-J32</f>
        <v>-643075.66561439633</v>
      </c>
      <c r="K35" s="8"/>
      <c r="L35" s="111">
        <f>+L15-L32</f>
        <v>-404151.91698694229</v>
      </c>
      <c r="M35" s="8"/>
      <c r="N35" s="105">
        <f>+N15-N32</f>
        <v>-590694.88064782321</v>
      </c>
      <c r="O35" s="5"/>
    </row>
    <row r="36" spans="1:15" ht="13.5" customHeight="1" x14ac:dyDescent="0.25">
      <c r="A36" s="112"/>
      <c r="B36" s="28"/>
      <c r="C36" s="29"/>
      <c r="D36" s="30"/>
      <c r="E36" s="8"/>
      <c r="F36" s="31"/>
      <c r="G36" s="8"/>
      <c r="H36" s="32"/>
      <c r="I36" s="8"/>
      <c r="J36" s="33"/>
      <c r="K36" s="8"/>
      <c r="L36" s="34"/>
      <c r="M36" s="8"/>
      <c r="N36" s="28"/>
      <c r="O36" s="1"/>
    </row>
    <row r="37" spans="1:15" ht="15" x14ac:dyDescent="0.25">
      <c r="A37" s="27" t="s">
        <v>37</v>
      </c>
      <c r="B37" s="113">
        <f>2250000+5299166</f>
        <v>7549166</v>
      </c>
      <c r="C37" s="114"/>
      <c r="D37" s="115">
        <v>11138922</v>
      </c>
      <c r="E37" s="8"/>
      <c r="F37" s="116">
        <v>10768142</v>
      </c>
      <c r="G37" s="8"/>
      <c r="H37" s="117">
        <f>+F38</f>
        <v>10113707</v>
      </c>
      <c r="I37" s="8"/>
      <c r="J37" s="118">
        <f>+H38</f>
        <v>10148764</v>
      </c>
      <c r="K37" s="8"/>
      <c r="L37" s="119">
        <f>+J38</f>
        <v>9505688.3343856037</v>
      </c>
      <c r="M37" s="8"/>
      <c r="N37" s="113">
        <f>+L38</f>
        <v>9101536.4173986614</v>
      </c>
      <c r="O37" s="1"/>
    </row>
    <row r="38" spans="1:15" ht="18" customHeight="1" thickBot="1" x14ac:dyDescent="0.3">
      <c r="A38" s="27" t="s">
        <v>38</v>
      </c>
      <c r="B38" s="120">
        <f>+B35+B37</f>
        <v>10567049</v>
      </c>
      <c r="C38" s="121"/>
      <c r="D38" s="122">
        <f>+D35+D37</f>
        <v>11213149</v>
      </c>
      <c r="E38" s="8"/>
      <c r="F38" s="123">
        <f>+F35+F37</f>
        <v>10113707</v>
      </c>
      <c r="G38" s="8"/>
      <c r="H38" s="124">
        <f>+H35+H37-H31+600000</f>
        <v>10148764</v>
      </c>
      <c r="I38" s="8"/>
      <c r="J38" s="125">
        <f>+J35+J37</f>
        <v>9505688.3343856037</v>
      </c>
      <c r="K38" s="8"/>
      <c r="L38" s="126">
        <f>+L35+L37</f>
        <v>9101536.4173986614</v>
      </c>
      <c r="M38" s="8"/>
      <c r="N38" s="120">
        <f>+N35+N37</f>
        <v>8510841.5367508382</v>
      </c>
      <c r="O38" s="1"/>
    </row>
    <row r="39" spans="1:15" ht="18" customHeight="1" thickTop="1" x14ac:dyDescent="0.25">
      <c r="A39" s="27"/>
      <c r="B39" s="127"/>
      <c r="C39" s="121"/>
      <c r="D39" s="128"/>
      <c r="E39" s="8"/>
      <c r="F39" s="129"/>
      <c r="G39" s="8"/>
      <c r="H39" s="130"/>
      <c r="I39" s="8"/>
      <c r="J39" s="131"/>
      <c r="K39" s="8"/>
      <c r="L39" s="132"/>
      <c r="M39" s="8"/>
      <c r="N39" s="127"/>
      <c r="O39" s="1"/>
    </row>
    <row r="40" spans="1:15" ht="18" customHeight="1" x14ac:dyDescent="0.25">
      <c r="A40" s="27" t="s">
        <v>39</v>
      </c>
      <c r="B40" s="127">
        <f>+B32/12*2</f>
        <v>7314258.5</v>
      </c>
      <c r="C40" s="121"/>
      <c r="D40" s="128">
        <f>+D32/12*2</f>
        <v>7678084</v>
      </c>
      <c r="E40" s="8"/>
      <c r="F40" s="129">
        <f>+F21/12*2</f>
        <v>7918319.666666667</v>
      </c>
      <c r="G40" s="8"/>
      <c r="H40" s="130">
        <f>(H32-H22)/12*2</f>
        <v>9071607.166666666</v>
      </c>
      <c r="I40" s="8"/>
      <c r="J40" s="131">
        <f>+J32/12*2</f>
        <v>9571025.2025470864</v>
      </c>
      <c r="K40" s="8"/>
      <c r="L40" s="132">
        <f>+L32/12*2</f>
        <v>10179266.002720529</v>
      </c>
      <c r="M40" s="8"/>
      <c r="N40" s="127">
        <f>+N32/12*2</f>
        <v>10775084.588275364</v>
      </c>
      <c r="O40" s="1"/>
    </row>
    <row r="41" spans="1:15" ht="15" x14ac:dyDescent="0.25">
      <c r="A41" s="8"/>
      <c r="B41" s="28"/>
      <c r="C41" s="29"/>
      <c r="D41" s="30"/>
      <c r="E41" s="8"/>
      <c r="F41" s="31"/>
      <c r="G41" s="8"/>
      <c r="H41" s="133"/>
      <c r="I41" s="8"/>
      <c r="J41" s="33"/>
      <c r="K41" s="8"/>
      <c r="L41" s="34"/>
      <c r="M41" s="8"/>
      <c r="N41" s="28"/>
      <c r="O41" s="1"/>
    </row>
    <row r="42" spans="1:15" ht="15" hidden="1" x14ac:dyDescent="0.25">
      <c r="A42" s="8"/>
      <c r="B42" s="105"/>
      <c r="C42" s="106"/>
      <c r="D42" s="107"/>
      <c r="E42" s="8"/>
      <c r="F42" s="108"/>
      <c r="G42" s="8"/>
      <c r="H42" s="109"/>
      <c r="I42" s="8"/>
      <c r="J42" s="110"/>
      <c r="K42" s="8"/>
      <c r="L42" s="111"/>
      <c r="M42" s="8"/>
      <c r="N42" s="105"/>
      <c r="O42" s="1"/>
    </row>
    <row r="43" spans="1:15" ht="15" x14ac:dyDescent="0.25">
      <c r="A43" s="27" t="s">
        <v>40</v>
      </c>
      <c r="B43" s="105">
        <f>+B38-(B32/12*2)</f>
        <v>3252790.5</v>
      </c>
      <c r="C43" s="106"/>
      <c r="D43" s="107">
        <f>+D38-(D32/12*2)</f>
        <v>3535065</v>
      </c>
      <c r="E43" s="8"/>
      <c r="F43" s="108">
        <f>+F38-(F21/12*2)</f>
        <v>2195387.333333333</v>
      </c>
      <c r="G43" s="8"/>
      <c r="H43" s="109">
        <f>+H38-((H32-H22)/12*2)</f>
        <v>1077156.833333334</v>
      </c>
      <c r="I43" s="8"/>
      <c r="J43" s="110">
        <f>+J38-(J32/12*2)</f>
        <v>-65336.868161482736</v>
      </c>
      <c r="K43" s="8"/>
      <c r="L43" s="111">
        <f>+L38-(L32/12*2)</f>
        <v>-1077729.5853218678</v>
      </c>
      <c r="M43" s="8"/>
      <c r="N43" s="105">
        <f>+N38-(N32/12*2)</f>
        <v>-2264243.0515245255</v>
      </c>
      <c r="O43" s="1"/>
    </row>
    <row r="44" spans="1:15" ht="15" x14ac:dyDescent="0.25">
      <c r="A44" s="134"/>
      <c r="B44" s="28"/>
      <c r="C44" s="29"/>
      <c r="D44" s="82"/>
      <c r="E44" s="8"/>
      <c r="F44" s="83"/>
      <c r="G44" s="8"/>
      <c r="H44" s="135"/>
      <c r="I44" s="8"/>
      <c r="J44" s="85"/>
      <c r="K44" s="8"/>
      <c r="L44" s="86"/>
      <c r="M44" s="8"/>
      <c r="N44" s="80"/>
      <c r="O44" s="1"/>
    </row>
    <row r="45" spans="1:15" ht="15" x14ac:dyDescent="0.25">
      <c r="A45" s="136" t="s">
        <v>41</v>
      </c>
      <c r="B45" s="137"/>
      <c r="C45" s="137"/>
      <c r="D45" s="137"/>
      <c r="E45" s="137"/>
      <c r="F45" s="138">
        <v>4975789</v>
      </c>
      <c r="G45" s="138"/>
      <c r="H45" s="138">
        <v>3584368</v>
      </c>
      <c r="I45" s="138"/>
      <c r="J45" s="138">
        <v>693844</v>
      </c>
      <c r="K45" s="138"/>
      <c r="L45" s="138">
        <v>-3537379</v>
      </c>
      <c r="M45" s="137"/>
      <c r="N45" s="137"/>
      <c r="O45" s="1"/>
    </row>
    <row r="46" spans="1:15" ht="15" x14ac:dyDescent="0.25">
      <c r="A46" s="139" t="s">
        <v>42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"/>
    </row>
    <row r="47" spans="1:15" ht="15" x14ac:dyDescent="0.25">
      <c r="A47" s="141" t="s">
        <v>43</v>
      </c>
      <c r="B47" s="8"/>
      <c r="C47" s="8"/>
      <c r="D47" s="142" t="s">
        <v>44</v>
      </c>
      <c r="E47" s="142"/>
      <c r="F47" s="142"/>
      <c r="G47" s="142"/>
      <c r="H47" s="8"/>
      <c r="I47" s="8"/>
      <c r="J47" s="8"/>
      <c r="K47" s="8"/>
      <c r="L47" s="8"/>
      <c r="M47" s="8"/>
      <c r="N47" s="141"/>
      <c r="O47" s="1"/>
    </row>
    <row r="48" spans="1:15" ht="15" x14ac:dyDescent="0.25">
      <c r="A48" s="143" t="s">
        <v>45</v>
      </c>
      <c r="B48" s="8"/>
      <c r="C48" s="8"/>
      <c r="N48" s="144"/>
      <c r="O48" s="1"/>
    </row>
    <row r="49" spans="1:15" ht="15" x14ac:dyDescent="0.25">
      <c r="A49" s="143" t="s">
        <v>46</v>
      </c>
      <c r="B49" s="8"/>
      <c r="C49" s="8"/>
      <c r="D49" s="145" t="s">
        <v>47</v>
      </c>
      <c r="E49" s="145"/>
      <c r="F49" s="145"/>
      <c r="G49" s="145"/>
      <c r="H49" s="146">
        <f>ROUND((((([1]Taxes!$C$407*[1]Taxes!$I$415)+H$18)/[1]Taxes!$C$407)-[1]Taxes!$I$415)*(500000*0.55),2)</f>
        <v>61.66</v>
      </c>
      <c r="I49" s="8"/>
      <c r="J49" s="146">
        <f>ROUND((((([1]Taxes!$C$407*[1]Taxes!$I$415)+J$18)/[1]Taxes!$C$407)-[1]Taxes!$I$415)*(500000*0.55),2)</f>
        <v>61.66</v>
      </c>
      <c r="K49" s="8"/>
      <c r="L49" s="146">
        <f>ROUND((((([1]Taxes!$C$407*[1]Taxes!$I$415)+L$18)/[1]Taxes!$C$407)-[1]Taxes!$I$415)*(500000*0.55),2)</f>
        <v>61.66</v>
      </c>
      <c r="M49" s="8"/>
      <c r="N49" s="147">
        <f>ROUND((((([1]Taxes!$C$407*[1]Taxes!$I$415)+N$18)/[1]Taxes!$C$407)-[1]Taxes!$I$415)*(500000*0.55),2)</f>
        <v>49.33</v>
      </c>
      <c r="O49" s="1"/>
    </row>
    <row r="50" spans="1:15" ht="15" x14ac:dyDescent="0.25">
      <c r="A50" s="143" t="s">
        <v>48</v>
      </c>
      <c r="B50" s="8"/>
      <c r="C50" s="8"/>
      <c r="D50" s="148" t="s">
        <v>49</v>
      </c>
      <c r="E50" s="148"/>
      <c r="F50" s="148"/>
      <c r="G50" s="148"/>
      <c r="H50" s="146">
        <f>ROUND((((([1]Taxes!$C$407*[1]Taxes!$I$415)+H$18)/[1]Taxes!$C$407)-[1]Taxes!$I$415)*(500000),2)</f>
        <v>112.11</v>
      </c>
      <c r="I50" s="8"/>
      <c r="J50" s="146">
        <f>ROUND((((([1]Taxes!$C$407*[1]Taxes!$I$415)+J$18)/[1]Taxes!$C$407)-[1]Taxes!$I$415)*(500000),2)</f>
        <v>112.11</v>
      </c>
      <c r="K50" s="8"/>
      <c r="L50" s="146">
        <f>ROUND((((([1]Taxes!$C$407*[1]Taxes!$I$415)+L$18)/[1]Taxes!$C$407)-[1]Taxes!$I$415)*(500000),2)</f>
        <v>112.11</v>
      </c>
      <c r="M50" s="8"/>
      <c r="N50" s="147">
        <f>ROUND((((([1]Taxes!$C$407*[1]Taxes!$I$415)+N$18)/[1]Taxes!$C$407)-[1]Taxes!$I$415)*(500000),2)</f>
        <v>89.69</v>
      </c>
      <c r="O50" s="1"/>
    </row>
    <row r="51" spans="1:15" ht="15" x14ac:dyDescent="0.25">
      <c r="A51" s="143" t="s">
        <v>50</v>
      </c>
      <c r="B51" s="8"/>
      <c r="C51" s="8"/>
      <c r="D51" s="140"/>
      <c r="E51" s="140"/>
      <c r="F51" s="149"/>
      <c r="G51" s="140"/>
      <c r="H51" s="140"/>
      <c r="I51" s="140"/>
      <c r="J51" s="140"/>
      <c r="K51" s="140"/>
      <c r="L51" s="140"/>
      <c r="M51" s="140"/>
      <c r="N51" s="150"/>
      <c r="O51" s="5"/>
    </row>
    <row r="52" spans="1:15" ht="14.25" x14ac:dyDescent="0.2">
      <c r="A52" s="150" t="s">
        <v>51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5"/>
    </row>
    <row r="53" spans="1:15" ht="14.25" hidden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5"/>
    </row>
    <row r="54" spans="1:15" ht="14.25" hidden="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5"/>
    </row>
    <row r="55" spans="1:15" ht="14.25" hidden="1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5"/>
    </row>
    <row r="56" spans="1:15" ht="14.25" hidden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5"/>
    </row>
    <row r="57" spans="1:15" ht="14.25" hidden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5"/>
    </row>
    <row r="58" spans="1:15" ht="14.25" hidden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5"/>
    </row>
    <row r="59" spans="1:15" ht="14.25" hidden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5"/>
    </row>
    <row r="60" spans="1:15" ht="14.25" hidden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5"/>
    </row>
    <row r="61" spans="1:15" ht="14.25" hidden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5"/>
    </row>
    <row r="62" spans="1:15" ht="14.25" hidden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5"/>
    </row>
    <row r="63" spans="1:15" ht="14.25" hidden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5"/>
    </row>
    <row r="64" spans="1:15" ht="14.25" hidden="1" x14ac:dyDescent="0.2">
      <c r="A64" s="8"/>
      <c r="B64" s="8">
        <v>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51"/>
    </row>
    <row r="65" spans="1:15" ht="14.25" hidden="1" x14ac:dyDescent="0.2">
      <c r="A65" s="8"/>
      <c r="B65" s="152">
        <v>1000000</v>
      </c>
      <c r="C65" s="152"/>
      <c r="D65" s="152"/>
      <c r="E65" s="8"/>
      <c r="F65" s="152">
        <v>0</v>
      </c>
      <c r="G65" s="8"/>
      <c r="H65" s="153"/>
      <c r="I65" s="8"/>
      <c r="J65" s="153"/>
      <c r="K65" s="8"/>
      <c r="L65" s="153"/>
      <c r="M65" s="8"/>
      <c r="N65" s="153"/>
      <c r="O65" s="5"/>
    </row>
    <row r="66" spans="1:15" ht="14.25" hidden="1" x14ac:dyDescent="0.2">
      <c r="A66" s="8"/>
      <c r="B66" s="152">
        <v>2000000</v>
      </c>
      <c r="C66" s="152"/>
      <c r="D66" s="152"/>
      <c r="E66" s="8"/>
      <c r="F66" s="152">
        <v>500000</v>
      </c>
      <c r="G66" s="8"/>
      <c r="H66" s="8"/>
      <c r="I66" s="8"/>
      <c r="J66" s="8"/>
      <c r="K66" s="8"/>
      <c r="L66" s="8"/>
      <c r="M66" s="8"/>
      <c r="N66" s="8"/>
      <c r="O66" s="5"/>
    </row>
    <row r="67" spans="1:15" ht="15" hidden="1" x14ac:dyDescent="0.25">
      <c r="A67" s="8"/>
      <c r="B67" s="152">
        <v>3000000</v>
      </c>
      <c r="C67" s="152"/>
      <c r="D67" s="152"/>
      <c r="E67" s="8"/>
      <c r="F67" s="152">
        <v>1000000</v>
      </c>
      <c r="G67" s="137"/>
      <c r="H67" s="137"/>
      <c r="I67" s="137"/>
      <c r="J67" s="137"/>
      <c r="K67" s="137"/>
      <c r="L67" s="137"/>
      <c r="M67" s="137"/>
      <c r="N67" s="137"/>
      <c r="O67" s="1"/>
    </row>
    <row r="68" spans="1:15" ht="15" hidden="1" x14ac:dyDescent="0.25">
      <c r="A68" s="8"/>
      <c r="B68" s="152">
        <v>4000000</v>
      </c>
      <c r="C68" s="152"/>
      <c r="D68" s="152"/>
      <c r="E68" s="8"/>
      <c r="F68" s="152">
        <v>1500000</v>
      </c>
      <c r="G68" s="137"/>
      <c r="H68" s="137"/>
      <c r="I68" s="137"/>
      <c r="J68" s="137"/>
      <c r="K68" s="137"/>
      <c r="L68" s="137"/>
      <c r="M68" s="137"/>
      <c r="N68" s="137"/>
      <c r="O68" s="1"/>
    </row>
    <row r="69" spans="1:15" ht="15" hidden="1" x14ac:dyDescent="0.25">
      <c r="A69" s="8"/>
      <c r="B69" s="152">
        <v>5000000</v>
      </c>
      <c r="C69" s="152"/>
      <c r="D69" s="152"/>
      <c r="E69" s="8"/>
      <c r="F69" s="8"/>
      <c r="G69" s="137"/>
      <c r="H69" s="137"/>
      <c r="I69" s="137"/>
      <c r="J69" s="137"/>
      <c r="K69" s="137"/>
      <c r="L69" s="137"/>
      <c r="M69" s="137"/>
      <c r="N69" s="137"/>
      <c r="O69" s="1"/>
    </row>
    <row r="70" spans="1:15" ht="15" hidden="1" x14ac:dyDescent="0.25">
      <c r="A70" s="8"/>
      <c r="B70" s="152">
        <v>6000000</v>
      </c>
      <c r="C70" s="152"/>
      <c r="D70" s="152"/>
      <c r="E70" s="8"/>
      <c r="F70" s="8"/>
      <c r="G70" s="137"/>
      <c r="H70" s="137"/>
      <c r="I70" s="137"/>
      <c r="J70" s="137"/>
      <c r="K70" s="137"/>
      <c r="L70" s="137"/>
      <c r="M70" s="137"/>
      <c r="N70" s="137"/>
      <c r="O70" s="1"/>
    </row>
    <row r="71" spans="1:15" ht="15" hidden="1" x14ac:dyDescent="0.25">
      <c r="A71" s="137"/>
      <c r="B71" s="152">
        <v>7000000</v>
      </c>
      <c r="C71" s="152"/>
      <c r="D71" s="152"/>
      <c r="E71" s="8"/>
      <c r="F71" s="8"/>
      <c r="G71" s="137"/>
      <c r="H71" s="137"/>
      <c r="I71" s="137"/>
      <c r="J71" s="137"/>
      <c r="K71" s="137"/>
      <c r="L71" s="137"/>
      <c r="M71" s="137"/>
      <c r="N71" s="137"/>
      <c r="O71" s="1"/>
    </row>
    <row r="72" spans="1:15" ht="15" hidden="1" x14ac:dyDescent="0.25">
      <c r="A72" s="137"/>
      <c r="B72" s="152">
        <v>8000000</v>
      </c>
      <c r="C72" s="152"/>
      <c r="D72" s="152"/>
      <c r="E72" s="8"/>
      <c r="F72" s="8"/>
      <c r="G72" s="137"/>
      <c r="H72" s="137"/>
      <c r="I72" s="137"/>
      <c r="J72" s="137"/>
      <c r="K72" s="137"/>
      <c r="L72" s="137"/>
      <c r="M72" s="137"/>
      <c r="N72" s="137"/>
      <c r="O72" s="1"/>
    </row>
    <row r="73" spans="1:15" ht="15" hidden="1" x14ac:dyDescent="0.25">
      <c r="A73" s="137"/>
      <c r="B73" s="152">
        <v>9000000</v>
      </c>
      <c r="C73" s="152"/>
      <c r="D73" s="152"/>
      <c r="E73" s="8"/>
      <c r="F73" s="8"/>
      <c r="G73" s="137"/>
      <c r="H73" s="137"/>
      <c r="I73" s="137"/>
      <c r="J73" s="137"/>
      <c r="K73" s="137"/>
      <c r="L73" s="137"/>
      <c r="M73" s="137"/>
      <c r="N73" s="137"/>
      <c r="O73" s="1"/>
    </row>
    <row r="74" spans="1:15" ht="15" hidden="1" x14ac:dyDescent="0.25">
      <c r="A74" s="137"/>
      <c r="B74" s="152">
        <v>10000000</v>
      </c>
      <c r="C74" s="152"/>
      <c r="D74" s="152"/>
      <c r="E74" s="8"/>
      <c r="F74" s="8"/>
      <c r="G74" s="137"/>
      <c r="H74" s="137"/>
      <c r="I74" s="137"/>
      <c r="J74" s="137"/>
      <c r="K74" s="137"/>
      <c r="L74" s="137"/>
      <c r="M74" s="137"/>
      <c r="N74" s="137"/>
      <c r="O74" s="1"/>
    </row>
    <row r="75" spans="1:15" ht="15" hidden="1" x14ac:dyDescent="0.25">
      <c r="A75" s="137"/>
      <c r="B75" s="152"/>
      <c r="C75" s="152"/>
      <c r="D75" s="152"/>
      <c r="E75" s="8"/>
      <c r="F75" s="8"/>
      <c r="G75" s="137"/>
      <c r="H75" s="137"/>
      <c r="I75" s="137"/>
      <c r="J75" s="137"/>
      <c r="K75" s="137"/>
      <c r="L75" s="137"/>
      <c r="M75" s="137"/>
      <c r="N75" s="137"/>
      <c r="O75" s="1"/>
    </row>
    <row r="76" spans="1:15" ht="15" hidden="1" x14ac:dyDescent="0.25">
      <c r="A76" s="137"/>
      <c r="B76" s="152"/>
      <c r="C76" s="152"/>
      <c r="D76" s="152"/>
      <c r="E76" s="8"/>
      <c r="F76" s="8"/>
      <c r="G76" s="137"/>
      <c r="H76" s="137"/>
      <c r="I76" s="137"/>
      <c r="J76" s="137"/>
      <c r="K76" s="137"/>
      <c r="L76" s="137"/>
      <c r="M76" s="137"/>
      <c r="N76" s="137"/>
      <c r="O76" s="1"/>
    </row>
    <row r="77" spans="1:15" ht="15" hidden="1" x14ac:dyDescent="0.25">
      <c r="A77" s="137"/>
      <c r="B77" s="154"/>
      <c r="C77" s="154"/>
      <c r="D77" s="154"/>
      <c r="E77" s="8"/>
      <c r="F77" s="8"/>
      <c r="G77" s="137"/>
      <c r="H77" s="137"/>
      <c r="I77" s="137"/>
      <c r="J77" s="137"/>
      <c r="K77" s="137"/>
      <c r="L77" s="137"/>
      <c r="M77" s="137"/>
      <c r="N77" s="137"/>
      <c r="O77" s="1"/>
    </row>
    <row r="78" spans="1:15" ht="15" hidden="1" x14ac:dyDescent="0.25">
      <c r="A78" s="137"/>
      <c r="B78" s="154"/>
      <c r="C78" s="154"/>
      <c r="D78" s="154"/>
      <c r="E78" s="8"/>
      <c r="F78" s="8"/>
      <c r="G78" s="137"/>
      <c r="H78" s="137"/>
      <c r="I78" s="137"/>
      <c r="J78" s="137"/>
      <c r="K78" s="137"/>
      <c r="L78" s="137"/>
      <c r="M78" s="137"/>
      <c r="N78" s="137"/>
      <c r="O78" s="1"/>
    </row>
    <row r="79" spans="1:15" ht="15" hidden="1" x14ac:dyDescent="0.25">
      <c r="A79" s="137"/>
      <c r="B79" s="152"/>
      <c r="C79" s="152"/>
      <c r="D79" s="152"/>
      <c r="E79" s="8"/>
      <c r="F79" s="8"/>
      <c r="G79" s="137"/>
      <c r="H79" s="137"/>
      <c r="I79" s="137"/>
      <c r="J79" s="137"/>
      <c r="K79" s="137"/>
      <c r="L79" s="137"/>
      <c r="M79" s="137"/>
      <c r="N79" s="137"/>
      <c r="O79" s="1"/>
    </row>
    <row r="80" spans="1:15" ht="15" hidden="1" x14ac:dyDescent="0.25">
      <c r="A80" s="137"/>
      <c r="B80" s="152"/>
      <c r="C80" s="152"/>
      <c r="D80" s="152"/>
      <c r="E80" s="8"/>
      <c r="F80" s="8"/>
      <c r="G80" s="137"/>
      <c r="H80" s="137"/>
      <c r="I80" s="137"/>
      <c r="J80" s="137"/>
      <c r="K80" s="137"/>
      <c r="L80" s="137"/>
      <c r="M80" s="137"/>
      <c r="N80" s="137"/>
      <c r="O80" s="1"/>
    </row>
    <row r="81" spans="1:14" ht="14.25" hidden="1" x14ac:dyDescent="0.2">
      <c r="A81" s="137"/>
      <c r="B81" s="152">
        <v>0</v>
      </c>
      <c r="C81" s="152"/>
      <c r="D81" s="152"/>
      <c r="E81" s="8"/>
      <c r="F81" s="8"/>
      <c r="G81" s="137"/>
      <c r="H81" s="137"/>
      <c r="I81" s="137"/>
      <c r="J81" s="137"/>
      <c r="K81" s="137"/>
      <c r="L81" s="137"/>
      <c r="M81" s="137"/>
      <c r="N81" s="137"/>
    </row>
    <row r="82" spans="1:14" ht="14.25" hidden="1" x14ac:dyDescent="0.2">
      <c r="A82" s="137"/>
      <c r="B82" s="152">
        <v>-1000000</v>
      </c>
      <c r="C82" s="152"/>
      <c r="D82" s="152"/>
      <c r="E82" s="8"/>
      <c r="F82" s="8"/>
      <c r="G82" s="137"/>
      <c r="H82" s="137"/>
      <c r="I82" s="137"/>
      <c r="J82" s="137"/>
      <c r="K82" s="137"/>
      <c r="L82" s="137"/>
      <c r="M82" s="137"/>
      <c r="N82" s="137"/>
    </row>
    <row r="83" spans="1:14" ht="14.25" hidden="1" x14ac:dyDescent="0.2">
      <c r="A83" s="137"/>
      <c r="B83" s="152">
        <v>-2000000</v>
      </c>
      <c r="C83" s="152"/>
      <c r="D83" s="152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4.25" hidden="1" x14ac:dyDescent="0.2">
      <c r="A84" s="137"/>
      <c r="B84" s="152">
        <v>-3000000</v>
      </c>
      <c r="C84" s="152"/>
      <c r="D84" s="152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4.25" hidden="1" x14ac:dyDescent="0.2">
      <c r="A85" s="137"/>
      <c r="B85" s="152">
        <v>-4325342</v>
      </c>
      <c r="C85" s="152"/>
      <c r="D85" s="152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4.25" hidden="1" x14ac:dyDescent="0.2">
      <c r="A86" s="137"/>
      <c r="B86" s="152">
        <v>-5000000</v>
      </c>
      <c r="C86" s="152"/>
      <c r="D86" s="152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4.25" hidden="1" x14ac:dyDescent="0.2">
      <c r="A87" s="137"/>
      <c r="B87" s="152">
        <v>-6000000</v>
      </c>
      <c r="C87" s="152"/>
      <c r="D87" s="152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4.25" hidden="1" x14ac:dyDescent="0.2">
      <c r="A88" s="137"/>
      <c r="B88" s="152">
        <v>-7000000</v>
      </c>
      <c r="C88" s="152"/>
      <c r="D88" s="152"/>
      <c r="E88" s="8"/>
      <c r="F88" s="155">
        <v>0</v>
      </c>
      <c r="G88" s="8"/>
      <c r="H88" s="8"/>
      <c r="I88" s="8"/>
      <c r="J88" s="8"/>
      <c r="K88" s="8"/>
      <c r="L88" s="8"/>
      <c r="M88" s="8"/>
      <c r="N88" s="8"/>
    </row>
    <row r="89" spans="1:14" ht="14.25" hidden="1" x14ac:dyDescent="0.2">
      <c r="A89" s="137"/>
      <c r="B89" s="152">
        <v>-8000000</v>
      </c>
      <c r="C89" s="152"/>
      <c r="D89" s="152"/>
      <c r="E89" s="8"/>
      <c r="F89" s="155">
        <v>0.01</v>
      </c>
      <c r="G89" s="8"/>
      <c r="H89" s="8"/>
      <c r="I89" s="8"/>
      <c r="J89" s="8"/>
      <c r="K89" s="8"/>
      <c r="L89" s="8"/>
      <c r="M89" s="8"/>
      <c r="N89" s="8"/>
    </row>
    <row r="90" spans="1:14" ht="14.25" hidden="1" x14ac:dyDescent="0.2">
      <c r="A90" s="137"/>
      <c r="B90" s="152">
        <v>-9000000</v>
      </c>
      <c r="C90" s="152"/>
      <c r="D90" s="152"/>
      <c r="E90" s="8"/>
      <c r="F90" s="155">
        <v>0.02</v>
      </c>
      <c r="G90" s="8"/>
      <c r="H90" s="8"/>
      <c r="I90" s="8"/>
      <c r="J90" s="8"/>
      <c r="K90" s="8"/>
      <c r="L90" s="8"/>
      <c r="M90" s="8"/>
      <c r="N90" s="8"/>
    </row>
    <row r="91" spans="1:14" ht="14.25" hidden="1" x14ac:dyDescent="0.2">
      <c r="A91" s="137"/>
      <c r="B91" s="152">
        <v>-10000000</v>
      </c>
      <c r="C91" s="152"/>
      <c r="D91" s="152"/>
      <c r="E91" s="8"/>
      <c r="F91" s="156">
        <v>0.03</v>
      </c>
      <c r="G91" s="8"/>
      <c r="H91" s="8"/>
      <c r="I91" s="8"/>
      <c r="J91" s="8"/>
      <c r="K91" s="8"/>
      <c r="L91" s="8"/>
      <c r="M91" s="8"/>
      <c r="N91" s="8"/>
    </row>
    <row r="92" spans="1:14" ht="14.25" hidden="1" x14ac:dyDescent="0.2">
      <c r="A92" s="13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4.25" hidden="1" x14ac:dyDescent="0.2">
      <c r="A93" s="13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4.25" hidden="1" x14ac:dyDescent="0.2">
      <c r="A94" s="13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4.25" hidden="1" x14ac:dyDescent="0.2">
      <c r="A95" s="13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4.25" hidden="1" x14ac:dyDescent="0.2">
      <c r="A96" s="137"/>
      <c r="B96" s="152">
        <v>9912614926</v>
      </c>
      <c r="C96" s="152"/>
      <c r="D96" s="152"/>
      <c r="E96" s="8"/>
      <c r="F96" s="152">
        <f>+B96+(B96*F17)</f>
        <v>9912614926</v>
      </c>
      <c r="G96" s="8"/>
      <c r="H96" s="152">
        <f>+F96+(F96*H17)</f>
        <v>9912614926</v>
      </c>
      <c r="I96" s="8"/>
      <c r="J96" s="152">
        <f>+H96+(H96*J17)</f>
        <v>10110867224.52</v>
      </c>
      <c r="K96" s="8"/>
      <c r="L96" s="152">
        <f>+J96+(J96*L17)</f>
        <v>10313084569.010401</v>
      </c>
      <c r="M96" s="8"/>
      <c r="N96" s="152">
        <f>+L96+(L96*N17)</f>
        <v>10519346260.39061</v>
      </c>
    </row>
    <row r="97" spans="1:14" ht="14.25" hidden="1" x14ac:dyDescent="0.2">
      <c r="A97" s="137"/>
      <c r="B97" s="157">
        <v>4.8520000000000004E-3</v>
      </c>
      <c r="C97" s="157"/>
      <c r="D97" s="157"/>
      <c r="E97" s="8"/>
      <c r="F97" s="157">
        <v>4.8520000000000004E-3</v>
      </c>
      <c r="G97" s="8"/>
      <c r="H97" s="157">
        <v>4.8520000000000004E-3</v>
      </c>
      <c r="I97" s="8"/>
      <c r="J97" s="157">
        <v>4.8520000000000004E-3</v>
      </c>
      <c r="K97" s="8"/>
      <c r="L97" s="157">
        <v>4.8520000000000004E-3</v>
      </c>
      <c r="M97" s="8"/>
      <c r="N97" s="157">
        <v>4.8520000000000004E-3</v>
      </c>
    </row>
    <row r="98" spans="1:14" ht="14.25" hidden="1" x14ac:dyDescent="0.2">
      <c r="A98" s="137"/>
      <c r="B98" s="152">
        <f>+B96*B97</f>
        <v>48096007.620952003</v>
      </c>
      <c r="C98" s="152"/>
      <c r="D98" s="152"/>
      <c r="E98" s="8"/>
      <c r="F98" s="152">
        <f>+F96*F97</f>
        <v>48096007.620952003</v>
      </c>
      <c r="G98" s="8"/>
      <c r="H98" s="152">
        <f>+H96*H97</f>
        <v>48096007.620952003</v>
      </c>
      <c r="I98" s="8"/>
      <c r="J98" s="152">
        <f>+J96*J97</f>
        <v>49057927.773371048</v>
      </c>
      <c r="K98" s="8"/>
      <c r="L98" s="152">
        <f>+L96*L97</f>
        <v>50039086.328838468</v>
      </c>
      <c r="M98" s="8"/>
      <c r="N98" s="152">
        <f>+N96*N97</f>
        <v>51039868.055415243</v>
      </c>
    </row>
    <row r="99" spans="1:14" ht="14.25" hidden="1" x14ac:dyDescent="0.2">
      <c r="A99" s="137"/>
      <c r="B99" s="8"/>
      <c r="C99" s="8"/>
      <c r="D99" s="8"/>
      <c r="E99" s="8"/>
      <c r="F99" s="153">
        <f>+(F98-B98)/B98</f>
        <v>0</v>
      </c>
      <c r="G99" s="8"/>
      <c r="H99" s="153">
        <f>+(H98-F98)/F98</f>
        <v>0</v>
      </c>
      <c r="I99" s="8"/>
      <c r="J99" s="153">
        <f>+(J98-H98)/H98</f>
        <v>2.0000000000000115E-2</v>
      </c>
      <c r="K99" s="8"/>
      <c r="L99" s="153">
        <f>+(L98-J98)/J98</f>
        <v>1.9999999999999966E-2</v>
      </c>
      <c r="M99" s="8"/>
      <c r="N99" s="153">
        <f>+(N98-L98)/L98</f>
        <v>2.0000000000000118E-2</v>
      </c>
    </row>
    <row r="100" spans="1:14" ht="14.25" hidden="1" x14ac:dyDescent="0.2">
      <c r="A100" s="13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4.25" hidden="1" x14ac:dyDescent="0.2">
      <c r="A101" s="13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4.25" hidden="1" x14ac:dyDescent="0.2">
      <c r="A102" s="137"/>
      <c r="B102" s="152">
        <v>0</v>
      </c>
      <c r="C102" s="152"/>
      <c r="D102" s="152"/>
      <c r="E102" s="8"/>
      <c r="F102" s="152">
        <f>+F98-B98</f>
        <v>0</v>
      </c>
      <c r="G102" s="8"/>
      <c r="H102" s="152">
        <f>+H98-F98</f>
        <v>0</v>
      </c>
      <c r="I102" s="152"/>
      <c r="J102" s="152">
        <f>+J98-H98</f>
        <v>961920.15241904557</v>
      </c>
      <c r="K102" s="152"/>
      <c r="L102" s="152">
        <f>+L98-J98</f>
        <v>981158.55546741933</v>
      </c>
      <c r="M102" s="152"/>
      <c r="N102" s="152">
        <f>+N98-L98</f>
        <v>1000781.7265767753</v>
      </c>
    </row>
    <row r="103" spans="1:14" ht="14.25" hidden="1" x14ac:dyDescent="0.2">
      <c r="A103" s="13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4.25" hidden="1" x14ac:dyDescent="0.2">
      <c r="A104" s="13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4.25" hidden="1" x14ac:dyDescent="0.2">
      <c r="A105" s="13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 hidden="1" x14ac:dyDescent="0.2">
      <c r="A106" s="13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4.25" hidden="1" x14ac:dyDescent="0.2">
      <c r="A107" s="13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4.25" hidden="1" x14ac:dyDescent="0.2">
      <c r="A108" s="13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4.25" hidden="1" x14ac:dyDescent="0.2">
      <c r="A109" s="13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4.25" hidden="1" x14ac:dyDescent="0.2">
      <c r="A110" s="13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4.25" hidden="1" x14ac:dyDescent="0.2">
      <c r="A111" s="13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4.25" hidden="1" x14ac:dyDescent="0.2">
      <c r="A112" s="13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4.25" hidden="1" x14ac:dyDescent="0.2">
      <c r="A113" s="13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4.25" hidden="1" x14ac:dyDescent="0.2">
      <c r="A114" s="13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4.25" hidden="1" x14ac:dyDescent="0.2">
      <c r="A115" s="137"/>
      <c r="B115" s="158">
        <f>+B30+35000000</f>
        <v>35000000</v>
      </c>
      <c r="C115" s="158"/>
      <c r="D115" s="158"/>
      <c r="E115" s="8"/>
      <c r="F115" s="159">
        <f>+B115+F30</f>
        <v>35000000</v>
      </c>
      <c r="G115" s="8"/>
      <c r="H115" s="159">
        <f>+F115+H30</f>
        <v>35000000</v>
      </c>
      <c r="I115" s="8"/>
      <c r="J115" s="159">
        <f>+H115+J30</f>
        <v>35782544</v>
      </c>
      <c r="K115" s="8"/>
      <c r="L115" s="159">
        <f>+J115+L30</f>
        <v>36416908</v>
      </c>
      <c r="M115" s="8"/>
      <c r="N115" s="159">
        <f>+L115+N30</f>
        <v>36874472</v>
      </c>
    </row>
    <row r="116" spans="1:14" ht="14.25" hidden="1" x14ac:dyDescent="0.2">
      <c r="A116" s="13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4.25" hidden="1" x14ac:dyDescent="0.2">
      <c r="A117" s="13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4.25" hidden="1" x14ac:dyDescent="0.2">
      <c r="A118" s="13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4.25" hidden="1" x14ac:dyDescent="0.2">
      <c r="A119" s="134" t="s">
        <v>52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4.25" hidden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4.25" hidden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4.25" hidden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4.25" hidden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4.25" hidden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4.25" hidden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4.25" hidden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4.25" hidden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4.25" hidden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4.25" hidden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4.25" hidden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4.25" hidden="1" x14ac:dyDescent="0.2">
      <c r="A131" s="8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1:14" ht="14.25" hidden="1" x14ac:dyDescent="0.2">
      <c r="A132" s="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1:14" ht="14.25" hidden="1" x14ac:dyDescent="0.2">
      <c r="A133" s="8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</row>
    <row r="134" spans="1:14" ht="14.25" hidden="1" x14ac:dyDescent="0.2">
      <c r="A134" s="8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</row>
    <row r="135" spans="1:14" ht="14.25" hidden="1" x14ac:dyDescent="0.2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</row>
    <row r="136" spans="1:14" ht="14.25" hidden="1" x14ac:dyDescent="0.2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</row>
    <row r="137" spans="1:14" ht="15" hidden="1" x14ac:dyDescent="0.25">
      <c r="A137" s="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4.25" hidden="1" x14ac:dyDescent="0.2">
      <c r="A138" s="137"/>
    </row>
    <row r="139" spans="1:14" ht="14.25" x14ac:dyDescent="0.2">
      <c r="A139" s="137"/>
    </row>
    <row r="140" spans="1:14" x14ac:dyDescent="0.2">
      <c r="A140" s="160" t="s">
        <v>53</v>
      </c>
      <c r="J140" s="161"/>
    </row>
    <row r="141" spans="1:14" ht="15" x14ac:dyDescent="0.25">
      <c r="A141" s="1"/>
    </row>
  </sheetData>
  <sheetProtection password="E0D7" sheet="1" objects="1" scenarios="1" selectLockedCells="1"/>
  <mergeCells count="3">
    <mergeCell ref="D47:G47"/>
    <mergeCell ref="D49:G49"/>
    <mergeCell ref="D50:G50"/>
  </mergeCells>
  <pageMargins left="0.43" right="0.44" top="0.49" bottom="0.44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5-Year Forecast</vt:lpstr>
      <vt:lpstr>'5-Year Forecast'!Print_Area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Hauber</dc:creator>
  <cp:lastModifiedBy>Todd Hauber</cp:lastModifiedBy>
  <dcterms:created xsi:type="dcterms:W3CDTF">2014-06-10T14:48:50Z</dcterms:created>
  <dcterms:modified xsi:type="dcterms:W3CDTF">2014-06-10T14:49:28Z</dcterms:modified>
</cp:coreProperties>
</file>